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775" activeTab="1"/>
  </bookViews>
  <sheets>
    <sheet name="AUSSENLÄRM" sheetId="1" r:id="rId1"/>
    <sheet name="LUFTSCHALL" sheetId="2" r:id="rId2"/>
    <sheet name="TRITTSCHALL" sheetId="3" r:id="rId3"/>
  </sheets>
  <definedNames>
    <definedName name="_xlnm.Print_Area" localSheetId="0">'AUSSENLÄRM'!$A$1:$L$59</definedName>
    <definedName name="_xlnm.Print_Area" localSheetId="1">'LUFTSCHALL'!$A$1:$M$62</definedName>
    <definedName name="_xlnm.Print_Area" localSheetId="2">'TRITTSCHALL'!$A$1:$K$61</definedName>
    <definedName name="Test1">#REF!</definedName>
  </definedNames>
  <calcPr fullCalcOnLoad="1"/>
</workbook>
</file>

<file path=xl/sharedStrings.xml><?xml version="1.0" encoding="utf-8"?>
<sst xmlns="http://schemas.openxmlformats.org/spreadsheetml/2006/main" count="128" uniqueCount="76">
  <si>
    <t>Schallschutznachweis SIA181 Aussenlärm</t>
  </si>
  <si>
    <t>Projektverfasser:</t>
  </si>
  <si>
    <t xml:space="preserve"> </t>
  </si>
  <si>
    <t>Bauherr:</t>
  </si>
  <si>
    <t>Objekt:</t>
  </si>
  <si>
    <t>Nachweis der Fassade:</t>
  </si>
  <si>
    <t>für den Raum:</t>
  </si>
  <si>
    <t>Aussentrennbauteile</t>
  </si>
  <si>
    <t>Anzahl</t>
  </si>
  <si>
    <r>
      <t>Fläche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</si>
  <si>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R'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[dB]</t>
    </r>
  </si>
  <si>
    <t>Aussendaten:</t>
  </si>
  <si>
    <t>mässig</t>
  </si>
  <si>
    <t>(klein;mässig;stark;sehr stark)</t>
  </si>
  <si>
    <t>Daten des Raumes:</t>
  </si>
  <si>
    <r>
      <t>Volumen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]:</t>
    </r>
  </si>
  <si>
    <t>Empfindlichkeit:</t>
  </si>
  <si>
    <t>mittel</t>
  </si>
  <si>
    <t>(gering;mittel;hoch)</t>
  </si>
  <si>
    <t>Nachweis</t>
  </si>
  <si>
    <t>Anforderung:</t>
  </si>
  <si>
    <t>mindest</t>
  </si>
  <si>
    <t>(mindest;erhöht;speziell)</t>
  </si>
  <si>
    <t>+</t>
  </si>
  <si>
    <t>dB</t>
  </si>
  <si>
    <t>? Fehler ?</t>
  </si>
  <si>
    <t>Schallschutznachweis SIA181 Innenlärm (Luftschall)</t>
  </si>
  <si>
    <t>Nachweis zwischen dem Raum:</t>
  </si>
  <si>
    <t>und dem Raum:</t>
  </si>
  <si>
    <t>Trennbauteile</t>
  </si>
  <si>
    <t>Einwirkende Störung:</t>
  </si>
  <si>
    <t>Direkter Zugang:</t>
  </si>
  <si>
    <t>nein</t>
  </si>
  <si>
    <t>(ja;nein)</t>
  </si>
  <si>
    <t>Nachweis für Raum:</t>
  </si>
  <si>
    <t>Schallschutznachweis SIA181 Innenlärm (Trittschall)</t>
  </si>
  <si>
    <t>Elementaufbau Trennbauteil</t>
  </si>
  <si>
    <r>
      <t>L'</t>
    </r>
    <r>
      <rPr>
        <vertAlign val="subscript"/>
        <sz val="10"/>
        <rFont val="Arial"/>
        <family val="2"/>
      </rPr>
      <t>n,w,eq</t>
    </r>
    <r>
      <rPr>
        <sz val="10"/>
        <rFont val="Arial"/>
        <family val="2"/>
      </rPr>
      <t xml:space="preserve"> [dB]</t>
    </r>
  </si>
  <si>
    <r>
      <t>D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[dB]</t>
    </r>
  </si>
  <si>
    <t>Zwischenresultat [dB]:</t>
  </si>
  <si>
    <t>Vorhandene Störung:</t>
  </si>
  <si>
    <r>
      <t>C</t>
    </r>
    <r>
      <rPr>
        <vertAlign val="subscript"/>
        <sz val="10"/>
        <rFont val="Helv"/>
        <family val="0"/>
      </rPr>
      <t>tr</t>
    </r>
  </si>
  <si>
    <t>Beurteilungspegel Lr [dBA]</t>
  </si>
  <si>
    <t>Tag</t>
  </si>
  <si>
    <t>Nacht</t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</si>
  <si>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:</t>
    </r>
  </si>
  <si>
    <t>1=Tag,2=Nacht</t>
  </si>
  <si>
    <t>1=Tag&lt;64,2=Nacht&lt;56,3=Tag&gt;64,4=Nacht&gt;56</t>
  </si>
  <si>
    <t>C</t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</si>
  <si>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[dB] Sollwert:</t>
    </r>
  </si>
  <si>
    <r>
      <t>Projektierungszuschlag 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:</t>
    </r>
  </si>
  <si>
    <r>
      <t>D</t>
    </r>
    <r>
      <rPr>
        <vertAlign val="subscript"/>
        <sz val="10"/>
        <rFont val="Arial"/>
        <family val="2"/>
      </rPr>
      <t>i,d</t>
    </r>
    <r>
      <rPr>
        <sz val="10"/>
        <rFont val="Arial"/>
        <family val="2"/>
      </rPr>
      <t xml:space="preserve"> [dB] Istwert:</t>
    </r>
  </si>
  <si>
    <r>
      <t>L'</t>
    </r>
    <r>
      <rPr>
        <b/>
        <sz val="10"/>
        <rFont val="Arial"/>
        <family val="0"/>
      </rPr>
      <t xml:space="preserve"> [dB] Sollwert:</t>
    </r>
  </si>
  <si>
    <r>
      <t>L'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0"/>
      </rPr>
      <t xml:space="preserve"> [dB] Istwert:</t>
    </r>
  </si>
  <si>
    <t>Balkon</t>
  </si>
  <si>
    <t>(ja,nein)</t>
  </si>
  <si>
    <r>
      <t>C</t>
    </r>
    <r>
      <rPr>
        <vertAlign val="subscript"/>
        <sz val="10"/>
        <rFont val="Arial"/>
        <family val="2"/>
      </rPr>
      <t>I</t>
    </r>
  </si>
  <si>
    <r>
      <t>Daten zur Berechnung des L'</t>
    </r>
    <r>
      <rPr>
        <b/>
        <vertAlign val="subscript"/>
        <sz val="11"/>
        <rFont val="Arial"/>
        <family val="2"/>
      </rPr>
      <t>tot</t>
    </r>
    <r>
      <rPr>
        <b/>
        <sz val="11"/>
        <rFont val="Arial"/>
        <family val="2"/>
      </rPr>
      <t>-wertes</t>
    </r>
  </si>
  <si>
    <r>
      <t>Daten zur Berechnung des D</t>
    </r>
    <r>
      <rPr>
        <b/>
        <vertAlign val="subscript"/>
        <sz val="11"/>
        <rFont val="Arial"/>
        <family val="2"/>
      </rPr>
      <t>e</t>
    </r>
    <r>
      <rPr>
        <b/>
        <sz val="11"/>
        <rFont val="Arial"/>
        <family val="2"/>
      </rPr>
      <t xml:space="preserve"> -Wertes</t>
    </r>
  </si>
  <si>
    <r>
      <t>Trennfläche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]:</t>
    </r>
  </si>
  <si>
    <r>
      <t>(R'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+ C</t>
    </r>
    <r>
      <rPr>
        <vertAlign val="subscript"/>
        <sz val="10"/>
        <rFont val="Arial"/>
        <family val="2"/>
      </rPr>
      <t>tr</t>
    </r>
    <r>
      <rPr>
        <sz val="10"/>
        <rFont val="Arial"/>
        <family val="2"/>
      </rPr>
      <t>),</t>
    </r>
    <r>
      <rPr>
        <vertAlign val="subscript"/>
        <sz val="10"/>
        <rFont val="Arial"/>
        <family val="2"/>
      </rPr>
      <t>Res</t>
    </r>
    <r>
      <rPr>
        <sz val="10"/>
        <rFont val="Arial"/>
        <family val="0"/>
      </rPr>
      <t xml:space="preserve"> [dB]:</t>
    </r>
  </si>
  <si>
    <r>
      <t>(D</t>
    </r>
    <r>
      <rPr>
        <vertAlign val="subscript"/>
        <sz val="10"/>
        <rFont val="Arial"/>
        <family val="2"/>
      </rPr>
      <t>nT,w</t>
    </r>
    <r>
      <rPr>
        <sz val="10"/>
        <rFont val="Arial"/>
        <family val="2"/>
      </rPr>
      <t xml:space="preserve"> + C</t>
    </r>
    <r>
      <rPr>
        <vertAlign val="subscript"/>
        <sz val="10"/>
        <rFont val="Arial"/>
        <family val="2"/>
      </rPr>
      <t>tr),Res</t>
    </r>
    <r>
      <rPr>
        <sz val="10"/>
        <rFont val="Arial"/>
        <family val="2"/>
      </rPr>
      <t xml:space="preserve"> [dB]:</t>
    </r>
  </si>
  <si>
    <r>
      <t>(D</t>
    </r>
    <r>
      <rPr>
        <vertAlign val="subscript"/>
        <sz val="10"/>
        <rFont val="Arial"/>
        <family val="2"/>
      </rPr>
      <t>nT,w</t>
    </r>
    <r>
      <rPr>
        <sz val="10"/>
        <rFont val="Arial"/>
        <family val="2"/>
      </rPr>
      <t xml:space="preserve"> + C),</t>
    </r>
    <r>
      <rPr>
        <vertAlign val="subscript"/>
        <sz val="10"/>
        <rFont val="Arial"/>
        <family val="2"/>
      </rPr>
      <t>Res</t>
    </r>
    <r>
      <rPr>
        <sz val="10"/>
        <rFont val="Arial"/>
        <family val="2"/>
      </rPr>
      <t xml:space="preserve"> [dB]:</t>
    </r>
  </si>
  <si>
    <r>
      <t>(R'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+ C),</t>
    </r>
    <r>
      <rPr>
        <vertAlign val="subscript"/>
        <sz val="10"/>
        <rFont val="Arial"/>
        <family val="2"/>
      </rPr>
      <t>Res</t>
    </r>
    <r>
      <rPr>
        <sz val="10"/>
        <rFont val="Arial"/>
        <family val="0"/>
      </rPr>
      <t xml:space="preserve"> [dB]:</t>
    </r>
  </si>
  <si>
    <t>Erstellt durch die Gruner Acoustics</t>
  </si>
  <si>
    <r>
      <t>(L'</t>
    </r>
    <r>
      <rPr>
        <vertAlign val="subscript"/>
        <sz val="10"/>
        <rFont val="Arial"/>
        <family val="2"/>
      </rPr>
      <t>n,w</t>
    </r>
    <r>
      <rPr>
        <sz val="10"/>
        <rFont val="Arial"/>
        <family val="0"/>
      </rPr>
      <t xml:space="preserve"> + 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 [dB]</t>
    </r>
  </si>
  <si>
    <r>
      <t>(L'</t>
    </r>
    <r>
      <rPr>
        <vertAlign val="subscript"/>
        <sz val="10"/>
        <rFont val="Arial"/>
        <family val="2"/>
      </rPr>
      <t>nT,w</t>
    </r>
    <r>
      <rPr>
        <sz val="10"/>
        <rFont val="Arial"/>
        <family val="2"/>
      </rPr>
      <t xml:space="preserve"> + 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[dB]:</t>
    </r>
  </si>
  <si>
    <r>
      <t>Korrekturwert K</t>
    </r>
    <r>
      <rPr>
        <vertAlign val="subscript"/>
        <sz val="10"/>
        <rFont val="Helv"/>
        <family val="0"/>
      </rPr>
      <t>T</t>
    </r>
    <r>
      <rPr>
        <sz val="10"/>
        <rFont val="Helv"/>
        <family val="0"/>
      </rPr>
      <t xml:space="preserve"> </t>
    </r>
    <r>
      <rPr>
        <sz val="8"/>
        <rFont val="Helv"/>
        <family val="0"/>
      </rPr>
      <t>(nach DIN 4109, Beiblatt 1, Tabelle 36)</t>
    </r>
    <r>
      <rPr>
        <sz val="10"/>
        <rFont val="Helv"/>
        <family val="0"/>
      </rPr>
      <t xml:space="preserve"> [dB]:</t>
    </r>
  </si>
  <si>
    <t>Flankierende Bauteile:</t>
  </si>
  <si>
    <t>Bei der Ermittlung der obigen Bau-Schalldämmmasse R'w sind Abminderungen durch bauübliche</t>
  </si>
  <si>
    <t>Nebenweg und Flankenübertragungen zu berücksichtigen.</t>
  </si>
  <si>
    <t>Berechnungshilfen und Abminderungsfaktoren sind zum Beispiel in der DIN 4109, Beiblatt 1 aufgeführt.</t>
  </si>
  <si>
    <r>
      <t>(R'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C) [dB] Sollwert:</t>
    </r>
  </si>
  <si>
    <r>
      <t>(R'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C) [dB] Istwert:</t>
    </r>
  </si>
  <si>
    <r>
      <t>D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0"/>
      </rPr>
      <t xml:space="preserve"> [dB] Sollwert:</t>
    </r>
  </si>
  <si>
    <r>
      <t>D</t>
    </r>
    <r>
      <rPr>
        <b/>
        <vertAlign val="subscript"/>
        <sz val="10"/>
        <rFont val="Arial"/>
        <family val="2"/>
      </rPr>
      <t>e,d</t>
    </r>
    <r>
      <rPr>
        <b/>
        <sz val="10"/>
        <rFont val="Arial"/>
        <family val="0"/>
      </rPr>
      <t xml:space="preserve"> [dB] Istwert:</t>
    </r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</si>
</sst>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/\ mmm\ yy"/>
    <numFmt numFmtId="171" formatCode="d/\ mmm"/>
    <numFmt numFmtId="172" formatCode="&quot;Fr.&quot;\ #,##0;\-&quot;Fr.&quot;\ #,##0"/>
    <numFmt numFmtId="173" formatCode="&quot;Fr.&quot;\ #,##0;[Red]\-&quot;Fr.&quot;\ #,##0"/>
    <numFmt numFmtId="174" formatCode="&quot;Fr.&quot;\ #,##0.00;\-&quot;Fr.&quot;\ #,##0.00"/>
    <numFmt numFmtId="175" formatCode="&quot;Fr.&quot;\ #,##0.00;[Red]\-&quot;Fr.&quot;\ #,##0.00"/>
    <numFmt numFmtId="176" formatCode="d/m/yy"/>
    <numFmt numFmtId="177" formatCode="h\,mm\ AM/PM"/>
    <numFmt numFmtId="178" formatCode="h\,mm\,ss\ AM/PM"/>
    <numFmt numFmtId="179" formatCode="h\,mm"/>
    <numFmt numFmtId="180" formatCode="h\,mm\,ss"/>
    <numFmt numFmtId="181" formatCode="d/m/yy\ h\,mm"/>
    <numFmt numFmtId="182" formatCode="d\.m\.yy"/>
    <numFmt numFmtId="183" formatCode="d\.mmm\.yy"/>
    <numFmt numFmtId="184" formatCode="d\.mmm"/>
    <numFmt numFmtId="185" formatCode="mmm\.yy"/>
    <numFmt numFmtId="186" formatCode="d\.m\.yy\ h\,mm"/>
  </numFmts>
  <fonts count="5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Helv"/>
      <family val="0"/>
    </font>
    <font>
      <sz val="8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sz val="8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4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hidden="1"/>
    </xf>
    <xf numFmtId="1" fontId="6" fillId="0" borderId="0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 horizontal="right"/>
      <protection hidden="1"/>
    </xf>
    <xf numFmtId="0" fontId="6" fillId="0" borderId="10" xfId="0" applyFont="1" applyBorder="1" applyAlignment="1" applyProtection="1">
      <alignment horizontal="right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2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21" xfId="0" applyFont="1" applyBorder="1" applyAlignment="1" applyProtection="1">
      <alignment/>
      <protection hidden="1"/>
    </xf>
    <xf numFmtId="0" fontId="5" fillId="0" borderId="22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1" fontId="8" fillId="33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Continuous"/>
      <protection hidden="1"/>
    </xf>
    <xf numFmtId="0" fontId="5" fillId="0" borderId="10" xfId="0" applyFont="1" applyBorder="1" applyAlignment="1" applyProtection="1">
      <alignment horizontal="centerContinuous"/>
      <protection hidden="1"/>
    </xf>
    <xf numFmtId="0" fontId="5" fillId="0" borderId="15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 hidden="1"/>
    </xf>
    <xf numFmtId="2" fontId="6" fillId="0" borderId="20" xfId="0" applyNumberFormat="1" applyFont="1" applyBorder="1" applyAlignment="1" applyProtection="1">
      <alignment horizontal="center"/>
      <protection hidden="1"/>
    </xf>
    <xf numFmtId="1" fontId="5" fillId="0" borderId="13" xfId="0" applyNumberFormat="1" applyFont="1" applyBorder="1" applyAlignment="1" applyProtection="1">
      <alignment/>
      <protection hidden="1"/>
    </xf>
    <xf numFmtId="1" fontId="6" fillId="0" borderId="20" xfId="0" applyNumberFormat="1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/>
    </xf>
    <xf numFmtId="1" fontId="0" fillId="0" borderId="13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" fontId="0" fillId="0" borderId="20" xfId="0" applyNumberForma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21" xfId="0" applyFont="1" applyBorder="1" applyAlignment="1" applyProtection="1">
      <alignment/>
      <protection hidden="1"/>
    </xf>
    <xf numFmtId="0" fontId="6" fillId="0" borderId="16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/>
      <protection hidden="1"/>
    </xf>
    <xf numFmtId="0" fontId="5" fillId="0" borderId="23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Continuous"/>
      <protection hidden="1"/>
    </xf>
    <xf numFmtId="0" fontId="5" fillId="0" borderId="10" xfId="0" applyFont="1" applyFill="1" applyBorder="1" applyAlignment="1" applyProtection="1">
      <alignment horizontal="centerContinuous"/>
      <protection hidden="1"/>
    </xf>
    <xf numFmtId="0" fontId="5" fillId="0" borderId="14" xfId="0" applyFont="1" applyFill="1" applyBorder="1" applyAlignment="1" applyProtection="1">
      <alignment/>
      <protection hidden="1"/>
    </xf>
    <xf numFmtId="0" fontId="5" fillId="0" borderId="13" xfId="0" applyFont="1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/>
      <protection hidden="1"/>
    </xf>
    <xf numFmtId="0" fontId="4" fillId="0" borderId="19" xfId="0" applyFont="1" applyFill="1" applyBorder="1" applyAlignment="1" applyProtection="1">
      <alignment horizontal="centerContinuous"/>
      <protection hidden="1"/>
    </xf>
    <xf numFmtId="0" fontId="0" fillId="0" borderId="0" xfId="0" applyFill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17" fillId="0" borderId="23" xfId="0" applyFont="1" applyBorder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2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/>
      <protection hidden="1"/>
    </xf>
    <xf numFmtId="0" fontId="5" fillId="0" borderId="0" xfId="0" applyFont="1" applyBorder="1" applyAlignment="1" applyProtection="1" quotePrefix="1">
      <alignment/>
      <protection hidden="1"/>
    </xf>
    <xf numFmtId="0" fontId="5" fillId="0" borderId="24" xfId="0" applyFont="1" applyBorder="1" applyAlignment="1" applyProtection="1">
      <alignment/>
      <protection hidden="1"/>
    </xf>
    <xf numFmtId="0" fontId="5" fillId="0" borderId="25" xfId="0" applyFont="1" applyBorder="1" applyAlignment="1" applyProtection="1">
      <alignment/>
      <protection hidden="1"/>
    </xf>
    <xf numFmtId="1" fontId="5" fillId="0" borderId="13" xfId="0" applyNumberFormat="1" applyFont="1" applyBorder="1" applyAlignment="1" applyProtection="1">
      <alignment horizontal="center"/>
      <protection hidden="1"/>
    </xf>
    <xf numFmtId="0" fontId="17" fillId="0" borderId="23" xfId="0" applyFont="1" applyFill="1" applyBorder="1" applyAlignment="1" applyProtection="1">
      <alignment/>
      <protection hidden="1"/>
    </xf>
    <xf numFmtId="0" fontId="4" fillId="0" borderId="13" xfId="0" applyFont="1" applyFill="1" applyBorder="1" applyAlignment="1" applyProtection="1">
      <alignment/>
      <protection hidden="1"/>
    </xf>
    <xf numFmtId="0" fontId="6" fillId="0" borderId="15" xfId="0" applyFont="1" applyFill="1" applyBorder="1" applyAlignment="1" applyProtection="1">
      <alignment horizontal="right"/>
      <protection hidden="1"/>
    </xf>
    <xf numFmtId="0" fontId="5" fillId="0" borderId="19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vertical="center"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6" fillId="0" borderId="16" xfId="0" applyFont="1" applyFill="1" applyBorder="1" applyAlignment="1" applyProtection="1">
      <alignment horizontal="left"/>
      <protection hidden="1"/>
    </xf>
    <xf numFmtId="0" fontId="6" fillId="0" borderId="17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/>
      <protection hidden="1"/>
    </xf>
    <xf numFmtId="0" fontId="5" fillId="0" borderId="24" xfId="0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 applyProtection="1">
      <alignment/>
      <protection hidden="1"/>
    </xf>
    <xf numFmtId="2" fontId="6" fillId="0" borderId="20" xfId="0" applyNumberFormat="1" applyFont="1" applyFill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/>
      <protection hidden="1"/>
    </xf>
    <xf numFmtId="0" fontId="5" fillId="0" borderId="20" xfId="0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1" fontId="5" fillId="0" borderId="13" xfId="0" applyNumberFormat="1" applyFont="1" applyFill="1" applyBorder="1" applyAlignment="1" applyProtection="1">
      <alignment horizontal="center"/>
      <protection hidden="1"/>
    </xf>
    <xf numFmtId="0" fontId="5" fillId="0" borderId="26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5" fillId="0" borderId="21" xfId="0" applyFont="1" applyFill="1" applyBorder="1" applyAlignment="1" applyProtection="1">
      <alignment/>
      <protection hidden="1"/>
    </xf>
    <xf numFmtId="0" fontId="6" fillId="0" borderId="21" xfId="0" applyFont="1" applyFill="1" applyBorder="1" applyAlignment="1" applyProtection="1">
      <alignment horizontal="right"/>
      <protection hidden="1"/>
    </xf>
    <xf numFmtId="0" fontId="5" fillId="0" borderId="22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/>
      <protection hidden="1"/>
    </xf>
    <xf numFmtId="1" fontId="8" fillId="0" borderId="0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 hidden="1"/>
    </xf>
    <xf numFmtId="1" fontId="5" fillId="34" borderId="16" xfId="0" applyNumberFormat="1" applyFont="1" applyFill="1" applyBorder="1" applyAlignment="1" applyProtection="1">
      <alignment horizontal="center"/>
      <protection hidden="1" locked="0"/>
    </xf>
    <xf numFmtId="2" fontId="5" fillId="34" borderId="16" xfId="0" applyNumberFormat="1" applyFont="1" applyFill="1" applyBorder="1" applyAlignment="1" applyProtection="1">
      <alignment horizontal="center"/>
      <protection hidden="1" locked="0"/>
    </xf>
    <xf numFmtId="1" fontId="5" fillId="34" borderId="27" xfId="0" applyNumberFormat="1" applyFont="1" applyFill="1" applyBorder="1" applyAlignment="1" applyProtection="1">
      <alignment horizontal="center"/>
      <protection hidden="1" locked="0"/>
    </xf>
    <xf numFmtId="2" fontId="5" fillId="34" borderId="27" xfId="0" applyNumberFormat="1" applyFont="1" applyFill="1" applyBorder="1" applyAlignment="1" applyProtection="1">
      <alignment horizontal="center"/>
      <protection hidden="1" locked="0"/>
    </xf>
    <xf numFmtId="0" fontId="5" fillId="34" borderId="16" xfId="0" applyFont="1" applyFill="1" applyBorder="1" applyAlignment="1" applyProtection="1">
      <alignment horizontal="center"/>
      <protection hidden="1" locked="0"/>
    </xf>
    <xf numFmtId="0" fontId="5" fillId="34" borderId="16" xfId="0" applyFont="1" applyFill="1" applyBorder="1" applyAlignment="1" applyProtection="1">
      <alignment horizontal="left" vertical="center"/>
      <protection hidden="1" locked="0"/>
    </xf>
    <xf numFmtId="0" fontId="6" fillId="34" borderId="16" xfId="0" applyFont="1" applyFill="1" applyBorder="1" applyAlignment="1" applyProtection="1">
      <alignment horizontal="left" vertical="center"/>
      <protection hidden="1" locked="0"/>
    </xf>
    <xf numFmtId="0" fontId="6" fillId="34" borderId="16" xfId="0" applyFont="1" applyFill="1" applyBorder="1" applyAlignment="1" applyProtection="1">
      <alignment horizontal="left"/>
      <protection hidden="1" locked="0"/>
    </xf>
    <xf numFmtId="0" fontId="6" fillId="34" borderId="16" xfId="0" applyFont="1" applyFill="1" applyBorder="1" applyAlignment="1" applyProtection="1">
      <alignment horizontal="left" vertical="center"/>
      <protection hidden="1" locked="0"/>
    </xf>
    <xf numFmtId="0" fontId="5" fillId="34" borderId="16" xfId="0" applyFont="1" applyFill="1" applyBorder="1" applyAlignment="1" applyProtection="1">
      <alignment horizontal="center"/>
      <protection hidden="1" locked="0"/>
    </xf>
    <xf numFmtId="0" fontId="0" fillId="34" borderId="16" xfId="0" applyFill="1" applyBorder="1" applyAlignment="1" applyProtection="1">
      <alignment horizontal="center"/>
      <protection locked="0"/>
    </xf>
    <xf numFmtId="0" fontId="5" fillId="34" borderId="28" xfId="0" applyFont="1" applyFill="1" applyBorder="1" applyAlignment="1" applyProtection="1">
      <alignment/>
      <protection hidden="1" locked="0"/>
    </xf>
    <xf numFmtId="0" fontId="5" fillId="34" borderId="29" xfId="0" applyFont="1" applyFill="1" applyBorder="1" applyAlignment="1" applyProtection="1">
      <alignment/>
      <protection hidden="1" locked="0"/>
    </xf>
    <xf numFmtId="0" fontId="5" fillId="34" borderId="16" xfId="0" applyFont="1" applyFill="1" applyBorder="1" applyAlignment="1" applyProtection="1">
      <alignment/>
      <protection hidden="1" locked="0"/>
    </xf>
    <xf numFmtId="0" fontId="6" fillId="34" borderId="16" xfId="0" applyFont="1" applyFill="1" applyBorder="1" applyAlignment="1" applyProtection="1">
      <alignment/>
      <protection hidden="1" locked="0"/>
    </xf>
    <xf numFmtId="0" fontId="5" fillId="34" borderId="16" xfId="0" applyFont="1" applyFill="1" applyBorder="1" applyAlignment="1" applyProtection="1">
      <alignment/>
      <protection hidden="1" locked="0"/>
    </xf>
    <xf numFmtId="0" fontId="5" fillId="34" borderId="30" xfId="0" applyFont="1" applyFill="1" applyBorder="1" applyAlignment="1" applyProtection="1">
      <alignment/>
      <protection hidden="1" locked="0"/>
    </xf>
    <xf numFmtId="0" fontId="5" fillId="34" borderId="0" xfId="0" applyFont="1" applyFill="1" applyBorder="1" applyAlignment="1" applyProtection="1">
      <alignment/>
      <protection hidden="1" locked="0"/>
    </xf>
    <xf numFmtId="0" fontId="5" fillId="34" borderId="27" xfId="0" applyFont="1" applyFill="1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/>
    </xf>
    <xf numFmtId="1" fontId="5" fillId="0" borderId="21" xfId="0" applyNumberFormat="1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1" fontId="5" fillId="34" borderId="30" xfId="0" applyNumberFormat="1" applyFont="1" applyFill="1" applyBorder="1" applyAlignment="1" applyProtection="1">
      <alignment horizontal="center"/>
      <protection hidden="1" locked="0"/>
    </xf>
    <xf numFmtId="1" fontId="5" fillId="34" borderId="31" xfId="0" applyNumberFormat="1" applyFont="1" applyFill="1" applyBorder="1" applyAlignment="1" applyProtection="1">
      <alignment horizontal="center"/>
      <protection hidden="1" locked="0"/>
    </xf>
    <xf numFmtId="1" fontId="6" fillId="34" borderId="30" xfId="0" applyNumberFormat="1" applyFont="1" applyFill="1" applyBorder="1" applyAlignment="1" applyProtection="1">
      <alignment/>
      <protection hidden="1" locked="0"/>
    </xf>
    <xf numFmtId="0" fontId="5" fillId="34" borderId="31" xfId="0" applyFont="1" applyFill="1" applyBorder="1" applyAlignment="1" applyProtection="1">
      <alignment/>
      <protection hidden="1" locked="0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</cellXfs>
  <cellStyles count="4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Neutral" xfId="46"/>
    <cellStyle name="Notiz" xfId="47"/>
    <cellStyle name="Percent" xfId="48"/>
    <cellStyle name="Schlecht" xfId="49"/>
    <cellStyle name="Überschrift" xfId="50"/>
    <cellStyle name="Überschrift 1" xfId="51"/>
    <cellStyle name="Überschrift 2" xfId="52"/>
    <cellStyle name="Überschrift 3" xfId="53"/>
    <cellStyle name="Überschrift 4" xfId="54"/>
    <cellStyle name="Verknüpfte Zelle" xfId="55"/>
    <cellStyle name="Currency" xfId="56"/>
    <cellStyle name="Warnender Text" xfId="57"/>
    <cellStyle name="Zelle überprüfen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PageLayoutView="0" workbookViewId="0" topLeftCell="A1">
      <selection activeCell="F49" sqref="F49"/>
    </sheetView>
  </sheetViews>
  <sheetFormatPr defaultColWidth="11.421875" defaultRowHeight="12.75"/>
  <cols>
    <col min="1" max="1" width="2.7109375" style="7" customWidth="1"/>
    <col min="2" max="2" width="19.421875" style="7" customWidth="1"/>
    <col min="3" max="4" width="8.7109375" style="7" customWidth="1"/>
    <col min="5" max="5" width="6.28125" style="7" hidden="1" customWidth="1"/>
    <col min="6" max="6" width="10.7109375" style="7" customWidth="1"/>
    <col min="7" max="7" width="8.421875" style="7" customWidth="1"/>
    <col min="8" max="8" width="12.57421875" style="7" customWidth="1"/>
    <col min="9" max="9" width="7.7109375" style="7" customWidth="1"/>
    <col min="10" max="10" width="3.7109375" style="7" hidden="1" customWidth="1"/>
    <col min="11" max="11" width="3.7109375" style="7" customWidth="1"/>
    <col min="12" max="12" width="5.57421875" style="7" customWidth="1"/>
    <col min="13" max="16384" width="11.421875" style="7" customWidth="1"/>
  </cols>
  <sheetData>
    <row r="1" spans="1:12" ht="12.75">
      <c r="A1" s="74"/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8" customHeight="1">
      <c r="A2" s="168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12.75" customHeight="1">
      <c r="A3" s="9"/>
      <c r="B3" s="40"/>
      <c r="C3" s="8"/>
      <c r="D3" s="8"/>
      <c r="E3" s="8"/>
      <c r="F3" s="8"/>
      <c r="G3" s="8"/>
      <c r="H3" s="8"/>
      <c r="I3" s="8"/>
      <c r="J3" s="8"/>
      <c r="K3" s="8"/>
      <c r="L3" s="10"/>
    </row>
    <row r="4" spans="1:12" ht="12.75" customHeight="1">
      <c r="A4" s="25"/>
      <c r="B4" s="39"/>
      <c r="C4" s="1"/>
      <c r="D4" s="1"/>
      <c r="E4" s="1"/>
      <c r="F4" s="1"/>
      <c r="G4" s="1"/>
      <c r="H4" s="1"/>
      <c r="I4" s="1"/>
      <c r="J4" s="1"/>
      <c r="K4" s="1"/>
      <c r="L4" s="11"/>
    </row>
    <row r="5" spans="1:12" ht="12.75" customHeight="1">
      <c r="A5" s="25"/>
      <c r="B5" s="16" t="s">
        <v>1</v>
      </c>
      <c r="C5" s="134"/>
      <c r="D5" s="142"/>
      <c r="E5" s="142"/>
      <c r="F5" s="142"/>
      <c r="G5" s="142"/>
      <c r="H5" s="142"/>
      <c r="I5" s="142"/>
      <c r="J5" s="1"/>
      <c r="K5" s="1"/>
      <c r="L5" s="11"/>
    </row>
    <row r="6" spans="1:12" ht="12.75" customHeight="1">
      <c r="A6" s="25"/>
      <c r="B6" s="16" t="s">
        <v>3</v>
      </c>
      <c r="C6" s="134"/>
      <c r="D6" s="142"/>
      <c r="E6" s="142"/>
      <c r="F6" s="142"/>
      <c r="G6" s="142"/>
      <c r="H6" s="142"/>
      <c r="I6" s="142"/>
      <c r="J6" s="1"/>
      <c r="K6" s="1"/>
      <c r="L6" s="11"/>
    </row>
    <row r="7" spans="1:12" ht="12.75" customHeight="1">
      <c r="A7" s="25"/>
      <c r="B7" s="16" t="s">
        <v>4</v>
      </c>
      <c r="C7" s="135"/>
      <c r="D7" s="142"/>
      <c r="E7" s="142"/>
      <c r="F7" s="142"/>
      <c r="G7" s="142"/>
      <c r="H7" s="142"/>
      <c r="I7" s="142"/>
      <c r="J7" s="1"/>
      <c r="K7" s="1"/>
      <c r="L7" s="11"/>
    </row>
    <row r="8" spans="1:12" ht="12.75" customHeight="1">
      <c r="A8" s="23"/>
      <c r="B8" s="12"/>
      <c r="C8" s="12"/>
      <c r="D8" s="13"/>
      <c r="E8" s="13"/>
      <c r="F8" s="13"/>
      <c r="G8" s="13"/>
      <c r="H8" s="13"/>
      <c r="I8" s="13"/>
      <c r="J8" s="14"/>
      <c r="K8" s="14"/>
      <c r="L8" s="15"/>
    </row>
    <row r="9" spans="1:12" ht="12.75" customHeight="1">
      <c r="A9" s="25"/>
      <c r="B9" s="16"/>
      <c r="C9" s="16"/>
      <c r="D9" s="17"/>
      <c r="E9" s="17"/>
      <c r="F9" s="17"/>
      <c r="G9" s="17"/>
      <c r="H9" s="17"/>
      <c r="I9" s="17"/>
      <c r="J9" s="1"/>
      <c r="K9" s="1"/>
      <c r="L9" s="4"/>
    </row>
    <row r="10" spans="1:12" ht="12.75">
      <c r="A10" s="25"/>
      <c r="B10" s="53" t="s">
        <v>5</v>
      </c>
      <c r="C10" s="18"/>
      <c r="D10" s="136"/>
      <c r="E10" s="143"/>
      <c r="F10" s="144"/>
      <c r="G10" s="143"/>
      <c r="H10" s="143"/>
      <c r="I10" s="143"/>
      <c r="J10" s="19"/>
      <c r="K10" s="19"/>
      <c r="L10" s="20"/>
    </row>
    <row r="11" spans="1:12" ht="12.75">
      <c r="A11" s="25"/>
      <c r="B11" s="53" t="s">
        <v>6</v>
      </c>
      <c r="C11" s="19"/>
      <c r="D11" s="136"/>
      <c r="E11" s="143"/>
      <c r="F11" s="144"/>
      <c r="G11" s="143"/>
      <c r="H11" s="143"/>
      <c r="I11" s="143"/>
      <c r="J11" s="19"/>
      <c r="K11" s="19"/>
      <c r="L11" s="20"/>
    </row>
    <row r="12" spans="1:12" ht="12.75">
      <c r="A12" s="23"/>
      <c r="B12" s="41"/>
      <c r="C12" s="21"/>
      <c r="D12" s="21"/>
      <c r="E12" s="21"/>
      <c r="F12" s="14"/>
      <c r="G12" s="21"/>
      <c r="H12" s="21"/>
      <c r="I12" s="21"/>
      <c r="J12" s="21"/>
      <c r="K12" s="21"/>
      <c r="L12" s="22"/>
    </row>
    <row r="13" spans="1:12" ht="16.5">
      <c r="A13" s="25"/>
      <c r="B13" s="57" t="s">
        <v>58</v>
      </c>
      <c r="C13" s="1"/>
      <c r="D13" s="1"/>
      <c r="E13" s="1"/>
      <c r="F13" s="1"/>
      <c r="G13" s="1"/>
      <c r="H13" s="1"/>
      <c r="I13" s="1"/>
      <c r="J13" s="1"/>
      <c r="K13" s="1"/>
      <c r="L13" s="4"/>
    </row>
    <row r="14" spans="1:12" ht="4.5" customHeight="1">
      <c r="A14" s="25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</row>
    <row r="15" spans="1:12" ht="15.75">
      <c r="A15" s="25"/>
      <c r="B15" s="14" t="s">
        <v>7</v>
      </c>
      <c r="C15" s="14"/>
      <c r="D15" s="14"/>
      <c r="E15" s="14"/>
      <c r="F15" s="14"/>
      <c r="G15" s="24" t="s">
        <v>8</v>
      </c>
      <c r="H15" s="24" t="s">
        <v>9</v>
      </c>
      <c r="I15" s="24" t="s">
        <v>10</v>
      </c>
      <c r="J15" s="43"/>
      <c r="K15" s="148" t="s">
        <v>41</v>
      </c>
      <c r="L15" s="4"/>
    </row>
    <row r="16" spans="1:12" ht="4.5" customHeight="1">
      <c r="A16" s="25"/>
      <c r="B16" s="1"/>
      <c r="C16" s="1"/>
      <c r="D16" s="1"/>
      <c r="E16" s="1"/>
      <c r="F16" s="1"/>
      <c r="G16" s="1"/>
      <c r="H16" s="1"/>
      <c r="I16" s="1"/>
      <c r="J16" s="1"/>
      <c r="K16" s="1"/>
      <c r="L16" s="4"/>
    </row>
    <row r="17" spans="1:12" ht="12.75">
      <c r="A17" s="25"/>
      <c r="B17" s="140"/>
      <c r="C17" s="145"/>
      <c r="D17" s="145"/>
      <c r="E17" s="145">
        <f aca="true" t="shared" si="0" ref="E17:E24">IF(I17&gt;0,G17*H17,0)</f>
        <v>0</v>
      </c>
      <c r="F17" s="145"/>
      <c r="G17" s="131"/>
      <c r="H17" s="132"/>
      <c r="I17" s="131"/>
      <c r="J17" s="146">
        <f>IF(AND(G17&gt;0,H17&gt;0,I17&gt;0),E17/10^((I17+K17)/10),0)</f>
        <v>0</v>
      </c>
      <c r="K17" s="147"/>
      <c r="L17" s="4"/>
    </row>
    <row r="18" spans="1:12" ht="12.75">
      <c r="A18" s="25"/>
      <c r="B18" s="141"/>
      <c r="C18" s="144"/>
      <c r="D18" s="144"/>
      <c r="E18" s="144">
        <f t="shared" si="0"/>
        <v>0</v>
      </c>
      <c r="F18" s="144"/>
      <c r="G18" s="131"/>
      <c r="H18" s="132"/>
      <c r="I18" s="131"/>
      <c r="J18" s="146">
        <f aca="true" t="shared" si="1" ref="J18:J24">IF(AND(G18&gt;0,H18&gt;0,I18&gt;0),E18/10^((I18+K18)/10),0)</f>
        <v>0</v>
      </c>
      <c r="K18" s="147"/>
      <c r="L18" s="4"/>
    </row>
    <row r="19" spans="1:12" ht="12.75">
      <c r="A19" s="25"/>
      <c r="B19" s="141"/>
      <c r="C19" s="144"/>
      <c r="D19" s="144"/>
      <c r="E19" s="144">
        <f t="shared" si="0"/>
        <v>0</v>
      </c>
      <c r="F19" s="144"/>
      <c r="G19" s="131"/>
      <c r="H19" s="132"/>
      <c r="I19" s="131"/>
      <c r="J19" s="146">
        <f t="shared" si="1"/>
        <v>0</v>
      </c>
      <c r="K19" s="147"/>
      <c r="L19" s="4"/>
    </row>
    <row r="20" spans="1:12" ht="12.75">
      <c r="A20" s="25"/>
      <c r="B20" s="141"/>
      <c r="C20" s="144"/>
      <c r="D20" s="144"/>
      <c r="E20" s="144">
        <f t="shared" si="0"/>
        <v>0</v>
      </c>
      <c r="F20" s="144"/>
      <c r="G20" s="131"/>
      <c r="H20" s="132"/>
      <c r="I20" s="131"/>
      <c r="J20" s="146">
        <f t="shared" si="1"/>
        <v>0</v>
      </c>
      <c r="K20" s="147"/>
      <c r="L20" s="4"/>
    </row>
    <row r="21" spans="1:12" ht="12.75">
      <c r="A21" s="25"/>
      <c r="B21" s="141"/>
      <c r="C21" s="144"/>
      <c r="D21" s="144"/>
      <c r="E21" s="144">
        <f t="shared" si="0"/>
        <v>0</v>
      </c>
      <c r="F21" s="144"/>
      <c r="G21" s="131"/>
      <c r="H21" s="132"/>
      <c r="I21" s="131"/>
      <c r="J21" s="146">
        <f t="shared" si="1"/>
        <v>0</v>
      </c>
      <c r="K21" s="147"/>
      <c r="L21" s="4"/>
    </row>
    <row r="22" spans="1:12" ht="12.75">
      <c r="A22" s="25"/>
      <c r="B22" s="141"/>
      <c r="C22" s="144"/>
      <c r="D22" s="144"/>
      <c r="E22" s="144">
        <f t="shared" si="0"/>
        <v>0</v>
      </c>
      <c r="F22" s="144"/>
      <c r="G22" s="131"/>
      <c r="H22" s="132"/>
      <c r="I22" s="131"/>
      <c r="J22" s="146">
        <f t="shared" si="1"/>
        <v>0</v>
      </c>
      <c r="K22" s="147"/>
      <c r="L22" s="4"/>
    </row>
    <row r="23" spans="1:12" ht="12.75">
      <c r="A23" s="25"/>
      <c r="B23" s="141"/>
      <c r="C23" s="144"/>
      <c r="D23" s="144"/>
      <c r="E23" s="144">
        <f t="shared" si="0"/>
        <v>0</v>
      </c>
      <c r="F23" s="144"/>
      <c r="G23" s="131"/>
      <c r="H23" s="132"/>
      <c r="I23" s="131"/>
      <c r="J23" s="146">
        <f t="shared" si="1"/>
        <v>0</v>
      </c>
      <c r="K23" s="147"/>
      <c r="L23" s="4"/>
    </row>
    <row r="24" spans="1:12" ht="12.75">
      <c r="A24" s="25"/>
      <c r="B24" s="141"/>
      <c r="C24" s="144"/>
      <c r="D24" s="144"/>
      <c r="E24" s="144">
        <f t="shared" si="0"/>
        <v>0</v>
      </c>
      <c r="F24" s="144"/>
      <c r="G24" s="131"/>
      <c r="H24" s="132"/>
      <c r="I24" s="131"/>
      <c r="J24" s="146">
        <f t="shared" si="1"/>
        <v>0</v>
      </c>
      <c r="K24" s="147"/>
      <c r="L24" s="4"/>
    </row>
    <row r="25" spans="1:12" ht="4.5" customHeight="1">
      <c r="A25" s="25"/>
      <c r="B25" s="1"/>
      <c r="C25" s="1"/>
      <c r="D25" s="1"/>
      <c r="E25" s="1"/>
      <c r="F25" s="1"/>
      <c r="G25" s="8"/>
      <c r="H25" s="8"/>
      <c r="I25" s="8"/>
      <c r="J25" s="1"/>
      <c r="K25" s="80"/>
      <c r="L25" s="4"/>
    </row>
    <row r="26" spans="1:12" ht="15.75">
      <c r="A26" s="25"/>
      <c r="B26" s="17" t="s">
        <v>60</v>
      </c>
      <c r="C26" s="1"/>
      <c r="D26" s="1"/>
      <c r="E26" s="1"/>
      <c r="F26" s="1"/>
      <c r="G26" s="5"/>
      <c r="H26" s="26"/>
      <c r="I26" s="52">
        <f>IF(SUM(J17:J24)&gt;0,10*LOG10(H27/SUM(J17:J24)),0)</f>
        <v>0</v>
      </c>
      <c r="J26" s="3"/>
      <c r="K26" s="52"/>
      <c r="L26" s="4"/>
    </row>
    <row r="27" spans="1:12" ht="15" thickBot="1">
      <c r="A27" s="25"/>
      <c r="B27" s="17" t="s">
        <v>59</v>
      </c>
      <c r="C27" s="1"/>
      <c r="D27" s="1"/>
      <c r="E27" s="1"/>
      <c r="F27" s="1"/>
      <c r="G27" s="1"/>
      <c r="H27" s="45">
        <f>SUM(E17:E24)</f>
        <v>0</v>
      </c>
      <c r="I27" s="27"/>
      <c r="J27" s="1"/>
      <c r="K27" s="76"/>
      <c r="L27" s="4"/>
    </row>
    <row r="28" spans="1:12" ht="12.75">
      <c r="A28" s="25"/>
      <c r="B28" s="1"/>
      <c r="C28" s="1"/>
      <c r="D28" s="1"/>
      <c r="E28" s="1"/>
      <c r="F28" s="1"/>
      <c r="G28" s="1"/>
      <c r="H28" s="1"/>
      <c r="I28" s="1"/>
      <c r="J28" s="1"/>
      <c r="K28" s="1"/>
      <c r="L28" s="4"/>
    </row>
    <row r="29" spans="1:12" ht="15.75">
      <c r="A29" s="25"/>
      <c r="B29" s="1" t="s">
        <v>61</v>
      </c>
      <c r="C29" s="1"/>
      <c r="D29" s="1"/>
      <c r="E29" s="1"/>
      <c r="F29" s="82" t="str">
        <f>IF(E50&lt;&gt;"Eingabefehler",I26+E50,"Daten fehlen")</f>
        <v>Daten fehlen</v>
      </c>
      <c r="G29" s="1"/>
      <c r="H29" s="1"/>
      <c r="I29" s="1"/>
      <c r="J29" s="1"/>
      <c r="K29" s="1"/>
      <c r="L29" s="4"/>
    </row>
    <row r="30" spans="1:12" ht="15.75">
      <c r="A30" s="17"/>
      <c r="B30" s="1" t="s">
        <v>50</v>
      </c>
      <c r="C30" s="1"/>
      <c r="D30" s="1"/>
      <c r="E30" s="1"/>
      <c r="F30" s="133"/>
      <c r="G30" s="1"/>
      <c r="H30" s="1"/>
      <c r="I30" s="1"/>
      <c r="J30" s="1"/>
      <c r="K30" s="1"/>
      <c r="L30" s="4"/>
    </row>
    <row r="31" spans="1:12" ht="12.75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4"/>
    </row>
    <row r="32" spans="1:12" ht="12.75">
      <c r="A32" s="25"/>
      <c r="B32" s="28" t="s">
        <v>11</v>
      </c>
      <c r="C32" s="28"/>
      <c r="D32" s="1"/>
      <c r="E32" s="1"/>
      <c r="F32" s="77" t="s">
        <v>43</v>
      </c>
      <c r="G32" s="77" t="s">
        <v>44</v>
      </c>
      <c r="H32" s="1"/>
      <c r="I32" s="1"/>
      <c r="J32" s="1"/>
      <c r="K32" s="1"/>
      <c r="L32" s="4"/>
    </row>
    <row r="33" spans="1:12" ht="4.5" customHeight="1">
      <c r="A33" s="25"/>
      <c r="B33" s="28"/>
      <c r="C33" s="1"/>
      <c r="D33" s="1"/>
      <c r="E33" s="1"/>
      <c r="F33" s="1"/>
      <c r="G33" s="1"/>
      <c r="H33" s="1"/>
      <c r="I33" s="1"/>
      <c r="J33" s="1"/>
      <c r="K33" s="1"/>
      <c r="L33" s="4"/>
    </row>
    <row r="34" spans="1:12" ht="12.75">
      <c r="A34" s="25"/>
      <c r="B34" s="1" t="s">
        <v>42</v>
      </c>
      <c r="C34" s="1"/>
      <c r="D34" s="1"/>
      <c r="E34" s="1" t="str">
        <f>IF(E36=1,22,IF(E36=2,22,IF(E36=3,F34-38,IF(E36=4,G34-30,"Eingabefehler"))))</f>
        <v>Eingabefehler</v>
      </c>
      <c r="F34" s="129"/>
      <c r="G34" s="133"/>
      <c r="H34" s="55"/>
      <c r="I34" s="1"/>
      <c r="J34" s="1"/>
      <c r="K34" s="1"/>
      <c r="L34" s="4"/>
    </row>
    <row r="35" spans="1:12" ht="12.75">
      <c r="A35" s="25"/>
      <c r="B35" s="1"/>
      <c r="C35" s="1"/>
      <c r="D35" s="1"/>
      <c r="E35" s="1">
        <f>IF(OR(F34="",G34=""),"",IF((F34-60)&gt;=(G34-52),1,IF((F34-60)&lt;(G34-52),2,IF(AND(F34&lt;&gt;"",G34=""),1,IF(AND(F34="",G34&lt;&gt;""),2,"Eingabefehler")))))</f>
      </c>
      <c r="F35" s="54"/>
      <c r="G35" s="1"/>
      <c r="H35" s="1"/>
      <c r="I35" s="1"/>
      <c r="J35" s="79" t="s">
        <v>46</v>
      </c>
      <c r="K35" s="1"/>
      <c r="L35" s="4"/>
    </row>
    <row r="36" spans="1:12" ht="12.75">
      <c r="A36" s="25"/>
      <c r="B36" s="28" t="s">
        <v>14</v>
      </c>
      <c r="C36" s="1"/>
      <c r="D36" s="1"/>
      <c r="E36" s="1">
        <f>IF(E35&lt;&gt;"",IF(E35=1,IF((F34&lt;=60),1,IF((F34&gt;60),3,"")),IF(E35=2,IF((G34&lt;=52),2,IF((G34&gt;52),4,"")),"Eingabefehler")),"")</f>
      </c>
      <c r="F36" s="1"/>
      <c r="G36" s="1"/>
      <c r="H36" s="1"/>
      <c r="I36" s="1"/>
      <c r="J36" s="79" t="s">
        <v>47</v>
      </c>
      <c r="K36" s="1"/>
      <c r="L36" s="4"/>
    </row>
    <row r="37" spans="1:12" ht="4.5" customHeight="1">
      <c r="A37" s="25"/>
      <c r="B37" s="1"/>
      <c r="C37" s="1"/>
      <c r="D37" s="1"/>
      <c r="E37" s="1"/>
      <c r="F37" s="1"/>
      <c r="G37" s="1"/>
      <c r="H37" s="1"/>
      <c r="I37" s="1"/>
      <c r="J37" s="1"/>
      <c r="K37" s="1"/>
      <c r="L37" s="4"/>
    </row>
    <row r="38" spans="1:12" ht="14.25">
      <c r="A38" s="25"/>
      <c r="B38" s="1" t="s">
        <v>15</v>
      </c>
      <c r="C38" s="1"/>
      <c r="D38" s="1"/>
      <c r="E38" s="1"/>
      <c r="F38" s="130"/>
      <c r="G38" s="1"/>
      <c r="H38" s="1"/>
      <c r="I38" s="1"/>
      <c r="J38" s="1"/>
      <c r="K38" s="1"/>
      <c r="L38" s="4"/>
    </row>
    <row r="39" spans="1:12" ht="12.75">
      <c r="A39" s="25"/>
      <c r="B39" s="1" t="s">
        <v>16</v>
      </c>
      <c r="C39" s="1"/>
      <c r="D39" s="1"/>
      <c r="E39" s="1">
        <f>IF(F39="","Eingabefehler",IF(F39="gering",0,IF(F39="mittel",5,IF(F39="hoch",10,"Eingabefehler"))))</f>
        <v>5</v>
      </c>
      <c r="F39" s="129" t="s">
        <v>17</v>
      </c>
      <c r="G39" s="1"/>
      <c r="H39" s="55" t="s">
        <v>18</v>
      </c>
      <c r="I39" s="1"/>
      <c r="J39" s="1"/>
      <c r="K39" s="1"/>
      <c r="L39" s="4"/>
    </row>
    <row r="40" spans="1:12" ht="15.75">
      <c r="A40" s="78"/>
      <c r="B40" s="1" t="s">
        <v>45</v>
      </c>
      <c r="C40" s="1"/>
      <c r="D40" s="1"/>
      <c r="E40" s="1"/>
      <c r="F40" s="149">
        <f>IF(F38&lt;&gt;"",IF(F38&lt;200,0,IF(AND(F38&gt;=200,F38&lt;300),2,IF(AND(F38&gt;=300,F38&lt;500),3,IF(AND(F38&gt;=500,F38&lt;800),4,IF(F38&gt;=800,5,""))))),"")</f>
      </c>
      <c r="G40" s="1"/>
      <c r="H40" s="55"/>
      <c r="I40" s="1"/>
      <c r="J40" s="1"/>
      <c r="K40" s="1"/>
      <c r="L40" s="4"/>
    </row>
    <row r="41" spans="1:12" ht="12.75">
      <c r="A41" s="23"/>
      <c r="B41" s="1"/>
      <c r="C41" s="1"/>
      <c r="D41" s="1"/>
      <c r="E41" s="1"/>
      <c r="F41" s="18">
        <f>IF(E39="Eingabefehler",E55,"")</f>
      </c>
      <c r="G41" s="1"/>
      <c r="H41" s="1"/>
      <c r="I41" s="1"/>
      <c r="J41" s="1"/>
      <c r="K41" s="1"/>
      <c r="L41" s="4"/>
    </row>
    <row r="42" spans="1:12" ht="9" customHeight="1">
      <c r="A42" s="25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/>
    </row>
    <row r="43" spans="1:12" ht="15">
      <c r="A43" s="25"/>
      <c r="B43" s="57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4"/>
    </row>
    <row r="44" spans="1:12" ht="4.5" customHeight="1">
      <c r="A44" s="25"/>
      <c r="B44" s="1"/>
      <c r="C44" s="1"/>
      <c r="D44" s="1"/>
      <c r="E44" s="1"/>
      <c r="F44" s="1"/>
      <c r="G44" s="1"/>
      <c r="H44" s="1"/>
      <c r="I44" s="1"/>
      <c r="J44" s="1"/>
      <c r="K44" s="1"/>
      <c r="L44" s="4"/>
    </row>
    <row r="45" spans="1:12" ht="12.75">
      <c r="A45" s="25"/>
      <c r="B45" s="1" t="s">
        <v>20</v>
      </c>
      <c r="C45" s="1"/>
      <c r="D45" s="1"/>
      <c r="E45" s="1">
        <f>IF(AND(F45="mindest",F46=""),0,IF(AND(F45="erhöht",F46=""),3,IF(F45="speziell",IF(F46&gt;0,F46,"Eingabefehler"),"Eingabefehler")))</f>
        <v>0</v>
      </c>
      <c r="F45" s="129" t="s">
        <v>21</v>
      </c>
      <c r="G45" s="1"/>
      <c r="H45" s="55" t="s">
        <v>22</v>
      </c>
      <c r="I45" s="1"/>
      <c r="J45" s="1"/>
      <c r="K45" s="1"/>
      <c r="L45" s="4"/>
    </row>
    <row r="46" spans="1:12" ht="12.75">
      <c r="A46" s="25"/>
      <c r="B46" s="1"/>
      <c r="C46" s="1"/>
      <c r="D46" s="29" t="s">
        <v>23</v>
      </c>
      <c r="E46" s="29"/>
      <c r="F46" s="133"/>
      <c r="G46" s="1" t="s">
        <v>24</v>
      </c>
      <c r="H46" s="1"/>
      <c r="I46" s="43"/>
      <c r="J46" s="1"/>
      <c r="K46" s="1"/>
      <c r="L46" s="33"/>
    </row>
    <row r="47" spans="1:12" ht="12.75">
      <c r="A47" s="25"/>
      <c r="B47" s="1"/>
      <c r="C47" s="1"/>
      <c r="D47" s="1"/>
      <c r="E47" s="1"/>
      <c r="F47" s="71">
        <f>IF(E45="Eingabefehler",E55,"")</f>
      </c>
      <c r="G47" s="1"/>
      <c r="H47" s="1"/>
      <c r="I47" s="1"/>
      <c r="J47" s="1"/>
      <c r="K47" s="1"/>
      <c r="L47" s="4"/>
    </row>
    <row r="48" spans="1:12" ht="12.75">
      <c r="A48" s="25"/>
      <c r="B48" s="28"/>
      <c r="C48" s="34"/>
      <c r="D48" s="1"/>
      <c r="E48" s="1"/>
      <c r="F48" s="1"/>
      <c r="G48" s="1"/>
      <c r="H48" s="1"/>
      <c r="I48" s="1"/>
      <c r="J48" s="1"/>
      <c r="K48" s="1"/>
      <c r="L48" s="4"/>
    </row>
    <row r="49" spans="1:12" ht="15.75">
      <c r="A49" s="25"/>
      <c r="B49" s="34" t="s">
        <v>74</v>
      </c>
      <c r="C49" s="1"/>
      <c r="D49" s="1"/>
      <c r="E49" s="1"/>
      <c r="F49" s="35" t="str">
        <f>IF(AND(E34&lt;&gt;"Eingabefehler",E39&lt;&gt;"Eingabefehler",E45&lt;&gt;"Eingabefehler"),E39+E34+E45,"Fehlerhafte Grunddaten")</f>
        <v>Fehlerhafte Grunddaten</v>
      </c>
      <c r="G49" s="1"/>
      <c r="H49" s="1"/>
      <c r="I49" s="1"/>
      <c r="J49" s="1"/>
      <c r="K49" s="1"/>
      <c r="L49" s="4"/>
    </row>
    <row r="50" spans="1:12" ht="15.75">
      <c r="A50" s="25"/>
      <c r="B50" s="34" t="s">
        <v>75</v>
      </c>
      <c r="C50" s="1"/>
      <c r="D50" s="1"/>
      <c r="E50" s="1" t="str">
        <f>IF(AND(F38&lt;&gt;"",H27&lt;&gt;0),(10*LOG10(F38/H27)-4.9),"Eingabefehler")</f>
        <v>Eingabefehler</v>
      </c>
      <c r="F50" s="35" t="str">
        <f>IF(AND(F29&lt;&gt;"Eingabefehler",F30&gt;0,F40&lt;&gt;""),ROUND(F29-F40-F30,0),"Eingabedaten unvollständig")</f>
        <v>Eingabedaten unvollständig</v>
      </c>
      <c r="G50" s="1"/>
      <c r="H50" s="1"/>
      <c r="I50" s="1"/>
      <c r="J50" s="1"/>
      <c r="K50" s="1"/>
      <c r="L50" s="4"/>
    </row>
    <row r="51" spans="1:12" ht="12.75">
      <c r="A51" s="25"/>
      <c r="B51" s="1"/>
      <c r="C51" s="1"/>
      <c r="D51" s="1"/>
      <c r="E51" s="1"/>
      <c r="F51" s="2"/>
      <c r="G51" s="1"/>
      <c r="H51" s="1"/>
      <c r="I51" s="1"/>
      <c r="J51" s="1"/>
      <c r="K51" s="1"/>
      <c r="L51" s="4"/>
    </row>
    <row r="52" spans="1:12" ht="12.75">
      <c r="A52" s="25"/>
      <c r="B52" s="1"/>
      <c r="C52" s="1"/>
      <c r="D52" s="1"/>
      <c r="E52" s="1"/>
      <c r="F52" s="2"/>
      <c r="G52" s="1"/>
      <c r="H52" s="1"/>
      <c r="I52" s="1"/>
      <c r="J52" s="1"/>
      <c r="K52" s="1"/>
      <c r="L52" s="4"/>
    </row>
    <row r="53" spans="1:12" ht="12.75">
      <c r="A53" s="25"/>
      <c r="B53" s="1"/>
      <c r="C53" s="1"/>
      <c r="D53" s="1"/>
      <c r="E53" s="1"/>
      <c r="F53" s="2"/>
      <c r="G53" s="1"/>
      <c r="H53" s="1"/>
      <c r="I53" s="1"/>
      <c r="J53" s="1"/>
      <c r="K53" s="1"/>
      <c r="L53" s="4"/>
    </row>
    <row r="54" spans="1:12" ht="12.75">
      <c r="A54" s="25"/>
      <c r="B54" s="42"/>
      <c r="C54" s="36"/>
      <c r="D54" s="36"/>
      <c r="E54" s="36"/>
      <c r="F54" s="36"/>
      <c r="G54" s="36"/>
      <c r="H54" s="36"/>
      <c r="I54" s="36"/>
      <c r="J54" s="36"/>
      <c r="K54" s="36"/>
      <c r="L54" s="37"/>
    </row>
    <row r="55" spans="1:12" ht="12.75" customHeight="1">
      <c r="A55" s="25"/>
      <c r="B55" s="8"/>
      <c r="C55" s="8"/>
      <c r="D55" s="8"/>
      <c r="E55" s="8" t="s">
        <v>25</v>
      </c>
      <c r="F55" s="8"/>
      <c r="G55" s="8"/>
      <c r="H55" s="8"/>
      <c r="I55" s="8"/>
      <c r="J55" s="8"/>
      <c r="K55" s="8"/>
      <c r="L55" s="38"/>
    </row>
    <row r="56" spans="1:12" ht="12.7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3"/>
    </row>
    <row r="57" spans="1:12" ht="18">
      <c r="A57" s="69" t="str">
        <f>IF(AND(I26&gt;0,F38&gt;0,H27&gt;0,(F49&lt;&gt;"Fehlerhafte Grunddaten")),IF(AND((F49&lt;=F50),(F49&gt;0),(F50&gt;0)),"Der Schallschutz nach SIA 181 ist für den Raum erfüllt","Achtung nicht erfüllt !"),"Eingabedaten unvollständig")</f>
        <v>Eingabedaten unvollständig</v>
      </c>
      <c r="B57" s="70"/>
      <c r="C57" s="64"/>
      <c r="D57" s="64"/>
      <c r="E57" s="64"/>
      <c r="F57" s="64"/>
      <c r="G57" s="64"/>
      <c r="H57" s="64"/>
      <c r="I57" s="64"/>
      <c r="J57" s="64"/>
      <c r="K57" s="64"/>
      <c r="L57" s="65"/>
    </row>
    <row r="58" spans="1:12" ht="12.75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8"/>
    </row>
    <row r="59" spans="1:12" ht="12.75">
      <c r="A59" s="128" t="s">
        <v>64</v>
      </c>
      <c r="B59" s="43"/>
      <c r="C59" s="36"/>
      <c r="D59" s="36"/>
      <c r="E59" s="36"/>
      <c r="F59" s="36"/>
      <c r="G59" s="36"/>
      <c r="H59" s="36"/>
      <c r="I59" s="36"/>
      <c r="J59" s="36"/>
      <c r="K59" s="36"/>
      <c r="L59" s="18"/>
    </row>
  </sheetData>
  <sheetProtection password="DEEE" sheet="1" objects="1" scenarios="1"/>
  <mergeCells count="1">
    <mergeCell ref="A2:L2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zoomScalePageLayoutView="0" workbookViewId="0" topLeftCell="A10">
      <selection activeCell="B56" sqref="B56"/>
    </sheetView>
  </sheetViews>
  <sheetFormatPr defaultColWidth="11.421875" defaultRowHeight="12.75"/>
  <cols>
    <col min="1" max="1" width="2.7109375" style="7" customWidth="1"/>
    <col min="2" max="2" width="19.421875" style="7" customWidth="1"/>
    <col min="3" max="4" width="8.7109375" style="7" customWidth="1"/>
    <col min="5" max="5" width="6.28125" style="7" hidden="1" customWidth="1"/>
    <col min="6" max="6" width="10.7109375" style="7" customWidth="1"/>
    <col min="7" max="7" width="8.421875" style="7" customWidth="1"/>
    <col min="8" max="8" width="12.57421875" style="7" customWidth="1"/>
    <col min="9" max="9" width="7.7109375" style="7" customWidth="1"/>
    <col min="10" max="10" width="3.7109375" style="7" hidden="1" customWidth="1"/>
    <col min="11" max="11" width="3.7109375" style="7" customWidth="1"/>
    <col min="12" max="12" width="3.7109375" style="7" hidden="1" customWidth="1"/>
    <col min="13" max="13" width="5.57421875" style="7" customWidth="1"/>
    <col min="14" max="16384" width="11.421875" style="43" customWidth="1"/>
  </cols>
  <sheetData>
    <row r="1" spans="1:13" s="7" customFormat="1" ht="12.75">
      <c r="A1" s="83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7" customFormat="1" ht="18" customHeight="1">
      <c r="A2" s="171" t="s">
        <v>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</row>
    <row r="3" spans="1:13" s="7" customFormat="1" ht="12.75" customHeight="1">
      <c r="A3" s="66"/>
      <c r="B3" s="84"/>
      <c r="C3" s="67"/>
      <c r="D3" s="67"/>
      <c r="E3" s="67"/>
      <c r="F3" s="67"/>
      <c r="G3" s="67"/>
      <c r="H3" s="67"/>
      <c r="I3" s="67"/>
      <c r="J3" s="67"/>
      <c r="K3" s="67"/>
      <c r="L3" s="67"/>
      <c r="M3" s="85"/>
    </row>
    <row r="4" spans="1:13" s="7" customFormat="1" ht="12.75" customHeight="1">
      <c r="A4" s="86"/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s="7" customFormat="1" ht="12.75" customHeight="1">
      <c r="A5" s="86"/>
      <c r="B5" s="90" t="s">
        <v>1</v>
      </c>
      <c r="C5" s="134"/>
      <c r="D5" s="142"/>
      <c r="E5" s="142"/>
      <c r="F5" s="142"/>
      <c r="G5" s="142"/>
      <c r="H5" s="142"/>
      <c r="I5" s="142"/>
      <c r="J5" s="88"/>
      <c r="K5" s="88"/>
      <c r="L5" s="88"/>
      <c r="M5" s="89"/>
    </row>
    <row r="6" spans="1:13" s="7" customFormat="1" ht="12.75" customHeight="1">
      <c r="A6" s="86"/>
      <c r="B6" s="90" t="s">
        <v>3</v>
      </c>
      <c r="C6" s="134"/>
      <c r="D6" s="142"/>
      <c r="E6" s="142"/>
      <c r="F6" s="142"/>
      <c r="G6" s="142"/>
      <c r="H6" s="142"/>
      <c r="I6" s="142"/>
      <c r="J6" s="88"/>
      <c r="K6" s="88"/>
      <c r="L6" s="88"/>
      <c r="M6" s="89"/>
    </row>
    <row r="7" spans="1:13" s="7" customFormat="1" ht="12.75" customHeight="1">
      <c r="A7" s="86"/>
      <c r="B7" s="90" t="s">
        <v>4</v>
      </c>
      <c r="C7" s="137"/>
      <c r="D7" s="142"/>
      <c r="E7" s="142"/>
      <c r="F7" s="142"/>
      <c r="G7" s="142"/>
      <c r="H7" s="142"/>
      <c r="I7" s="142"/>
      <c r="J7" s="88"/>
      <c r="K7" s="88"/>
      <c r="L7" s="88"/>
      <c r="M7" s="89"/>
    </row>
    <row r="8" spans="1:13" s="7" customFormat="1" ht="12.75" customHeight="1">
      <c r="A8" s="91"/>
      <c r="B8" s="92"/>
      <c r="C8" s="92"/>
      <c r="D8" s="56"/>
      <c r="E8" s="56"/>
      <c r="F8" s="56"/>
      <c r="G8" s="56"/>
      <c r="H8" s="56"/>
      <c r="I8" s="56"/>
      <c r="J8" s="60"/>
      <c r="K8" s="60"/>
      <c r="L8" s="60"/>
      <c r="M8" s="93"/>
    </row>
    <row r="9" spans="1:13" s="7" customFormat="1" ht="12.75" customHeight="1">
      <c r="A9" s="86"/>
      <c r="B9" s="90"/>
      <c r="C9" s="90"/>
      <c r="D9" s="94"/>
      <c r="E9" s="94"/>
      <c r="F9" s="94"/>
      <c r="G9" s="94"/>
      <c r="H9" s="94"/>
      <c r="I9" s="94"/>
      <c r="J9" s="88"/>
      <c r="K9" s="88"/>
      <c r="L9" s="88"/>
      <c r="M9" s="95"/>
    </row>
    <row r="10" spans="1:13" s="7" customFormat="1" ht="12.75">
      <c r="A10" s="86"/>
      <c r="B10" s="96" t="s">
        <v>27</v>
      </c>
      <c r="C10" s="97"/>
      <c r="D10" s="136"/>
      <c r="E10" s="143"/>
      <c r="F10" s="144"/>
      <c r="G10" s="143"/>
      <c r="H10" s="143"/>
      <c r="I10" s="143"/>
      <c r="J10" s="98"/>
      <c r="K10" s="98"/>
      <c r="L10" s="98"/>
      <c r="M10" s="99"/>
    </row>
    <row r="11" spans="1:13" s="7" customFormat="1" ht="12.75">
      <c r="A11" s="86"/>
      <c r="B11" s="96" t="s">
        <v>28</v>
      </c>
      <c r="C11" s="98"/>
      <c r="D11" s="136"/>
      <c r="E11" s="143"/>
      <c r="F11" s="144"/>
      <c r="G11" s="143"/>
      <c r="H11" s="143"/>
      <c r="I11" s="143"/>
      <c r="J11" s="98"/>
      <c r="K11" s="98"/>
      <c r="L11" s="98"/>
      <c r="M11" s="99"/>
    </row>
    <row r="12" spans="1:13" s="7" customFormat="1" ht="12.75">
      <c r="A12" s="91"/>
      <c r="B12" s="100"/>
      <c r="C12" s="59"/>
      <c r="D12" s="59"/>
      <c r="E12" s="59"/>
      <c r="F12" s="60"/>
      <c r="G12" s="59"/>
      <c r="H12" s="59"/>
      <c r="I12" s="59"/>
      <c r="J12" s="59"/>
      <c r="K12" s="59"/>
      <c r="L12" s="59"/>
      <c r="M12" s="101"/>
    </row>
    <row r="13" spans="1:13" s="7" customFormat="1" ht="16.5">
      <c r="A13" s="86"/>
      <c r="B13" s="102" t="s">
        <v>58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95"/>
    </row>
    <row r="14" spans="1:13" s="7" customFormat="1" ht="4.5" customHeight="1">
      <c r="A14" s="86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</row>
    <row r="15" spans="1:13" s="7" customFormat="1" ht="15.75">
      <c r="A15" s="86"/>
      <c r="B15" s="60" t="s">
        <v>29</v>
      </c>
      <c r="C15" s="60"/>
      <c r="D15" s="60"/>
      <c r="E15" s="60"/>
      <c r="F15" s="60"/>
      <c r="G15" s="103" t="s">
        <v>8</v>
      </c>
      <c r="H15" s="103" t="s">
        <v>9</v>
      </c>
      <c r="I15" s="103" t="s">
        <v>10</v>
      </c>
      <c r="J15" s="125"/>
      <c r="K15" s="150" t="s">
        <v>48</v>
      </c>
      <c r="L15" s="151"/>
      <c r="M15" s="95"/>
    </row>
    <row r="16" spans="1:13" s="7" customFormat="1" ht="4.5" customHeight="1">
      <c r="A16" s="86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95"/>
    </row>
    <row r="17" spans="1:13" s="7" customFormat="1" ht="12.75">
      <c r="A17" s="86"/>
      <c r="B17" s="140"/>
      <c r="C17" s="145"/>
      <c r="D17" s="145"/>
      <c r="E17" s="145">
        <f aca="true" t="shared" si="0" ref="E17:E24">IF(I17&gt;0,G17*H17,0)</f>
        <v>0</v>
      </c>
      <c r="F17" s="145"/>
      <c r="G17" s="131"/>
      <c r="H17" s="132"/>
      <c r="I17" s="131"/>
      <c r="J17" s="146">
        <f>IF(AND(G17&gt;0,H17&gt;0,I17&gt;0),E17/10^((I17+K17)/10),0)</f>
        <v>0</v>
      </c>
      <c r="K17" s="147"/>
      <c r="L17" s="71"/>
      <c r="M17" s="95"/>
    </row>
    <row r="18" spans="1:13" s="7" customFormat="1" ht="12.75">
      <c r="A18" s="86"/>
      <c r="B18" s="141"/>
      <c r="C18" s="144"/>
      <c r="D18" s="144"/>
      <c r="E18" s="144">
        <f t="shared" si="0"/>
        <v>0</v>
      </c>
      <c r="F18" s="144"/>
      <c r="G18" s="131"/>
      <c r="H18" s="132"/>
      <c r="I18" s="131"/>
      <c r="J18" s="146">
        <f aca="true" t="shared" si="1" ref="J18:J24">IF(AND(G18&gt;0,H18&gt;0,I18&gt;0),E18/10^((I18+K18)/10),0)</f>
        <v>0</v>
      </c>
      <c r="K18" s="147"/>
      <c r="L18" s="71"/>
      <c r="M18" s="95"/>
    </row>
    <row r="19" spans="1:13" s="7" customFormat="1" ht="12.75">
      <c r="A19" s="86"/>
      <c r="B19" s="141"/>
      <c r="C19" s="144"/>
      <c r="D19" s="144"/>
      <c r="E19" s="144">
        <f t="shared" si="0"/>
        <v>0</v>
      </c>
      <c r="F19" s="144"/>
      <c r="G19" s="131"/>
      <c r="H19" s="132"/>
      <c r="I19" s="131"/>
      <c r="J19" s="146">
        <f t="shared" si="1"/>
        <v>0</v>
      </c>
      <c r="K19" s="147"/>
      <c r="L19" s="71"/>
      <c r="M19" s="95"/>
    </row>
    <row r="20" spans="1:13" s="7" customFormat="1" ht="12.75">
      <c r="A20" s="86"/>
      <c r="B20" s="141"/>
      <c r="C20" s="144"/>
      <c r="D20" s="144"/>
      <c r="E20" s="144">
        <f t="shared" si="0"/>
        <v>0</v>
      </c>
      <c r="F20" s="144"/>
      <c r="G20" s="131"/>
      <c r="H20" s="132"/>
      <c r="I20" s="131"/>
      <c r="J20" s="146">
        <f t="shared" si="1"/>
        <v>0</v>
      </c>
      <c r="K20" s="147"/>
      <c r="L20" s="71"/>
      <c r="M20" s="95"/>
    </row>
    <row r="21" spans="1:13" s="7" customFormat="1" ht="12.75">
      <c r="A21" s="86"/>
      <c r="B21" s="141"/>
      <c r="C21" s="144"/>
      <c r="D21" s="144"/>
      <c r="E21" s="144">
        <f t="shared" si="0"/>
        <v>0</v>
      </c>
      <c r="F21" s="144"/>
      <c r="G21" s="131"/>
      <c r="H21" s="132"/>
      <c r="I21" s="131"/>
      <c r="J21" s="146">
        <f t="shared" si="1"/>
        <v>0</v>
      </c>
      <c r="K21" s="147"/>
      <c r="L21" s="71"/>
      <c r="M21" s="95"/>
    </row>
    <row r="22" spans="1:13" s="7" customFormat="1" ht="12.75">
      <c r="A22" s="86"/>
      <c r="B22" s="141"/>
      <c r="C22" s="144"/>
      <c r="D22" s="144"/>
      <c r="E22" s="144">
        <f t="shared" si="0"/>
        <v>0</v>
      </c>
      <c r="F22" s="144"/>
      <c r="G22" s="131"/>
      <c r="H22" s="132"/>
      <c r="I22" s="131"/>
      <c r="J22" s="146">
        <f t="shared" si="1"/>
        <v>0</v>
      </c>
      <c r="K22" s="147"/>
      <c r="L22" s="71"/>
      <c r="M22" s="95"/>
    </row>
    <row r="23" spans="1:13" s="7" customFormat="1" ht="12.75">
      <c r="A23" s="86"/>
      <c r="B23" s="141"/>
      <c r="C23" s="144"/>
      <c r="D23" s="144"/>
      <c r="E23" s="144">
        <f t="shared" si="0"/>
        <v>0</v>
      </c>
      <c r="F23" s="144"/>
      <c r="G23" s="131"/>
      <c r="H23" s="132"/>
      <c r="I23" s="131"/>
      <c r="J23" s="146">
        <f t="shared" si="1"/>
        <v>0</v>
      </c>
      <c r="K23" s="147"/>
      <c r="L23" s="71"/>
      <c r="M23" s="95"/>
    </row>
    <row r="24" spans="1:13" s="7" customFormat="1" ht="12.75">
      <c r="A24" s="86"/>
      <c r="B24" s="141"/>
      <c r="C24" s="144"/>
      <c r="D24" s="144"/>
      <c r="E24" s="144">
        <f t="shared" si="0"/>
        <v>0</v>
      </c>
      <c r="F24" s="144"/>
      <c r="G24" s="131"/>
      <c r="H24" s="132"/>
      <c r="I24" s="131"/>
      <c r="J24" s="146">
        <f t="shared" si="1"/>
        <v>0</v>
      </c>
      <c r="K24" s="147"/>
      <c r="L24" s="71"/>
      <c r="M24" s="95"/>
    </row>
    <row r="25" spans="1:13" s="7" customFormat="1" ht="4.5" customHeight="1">
      <c r="A25" s="86"/>
      <c r="B25" s="88"/>
      <c r="C25" s="88"/>
      <c r="D25" s="88"/>
      <c r="E25" s="88"/>
      <c r="F25" s="88"/>
      <c r="G25" s="67"/>
      <c r="H25" s="67"/>
      <c r="I25" s="67"/>
      <c r="J25" s="88"/>
      <c r="K25" s="104"/>
      <c r="L25" s="88"/>
      <c r="M25" s="95"/>
    </row>
    <row r="26" spans="1:13" s="7" customFormat="1" ht="15.75">
      <c r="A26" s="86"/>
      <c r="B26" s="94" t="s">
        <v>63</v>
      </c>
      <c r="C26" s="88"/>
      <c r="D26" s="88"/>
      <c r="E26" s="88"/>
      <c r="F26" s="88"/>
      <c r="G26" s="62"/>
      <c r="H26" s="105"/>
      <c r="I26" s="106">
        <f>IF(SUM(J17:J24)&gt;0,10*LOG10(H27/SUM(J17:J24)),0)</f>
        <v>0</v>
      </c>
      <c r="J26" s="107"/>
      <c r="K26" s="106"/>
      <c r="L26" s="106"/>
      <c r="M26" s="95"/>
    </row>
    <row r="27" spans="1:13" s="7" customFormat="1" ht="15" thickBot="1">
      <c r="A27" s="86"/>
      <c r="B27" s="94" t="s">
        <v>59</v>
      </c>
      <c r="C27" s="88"/>
      <c r="D27" s="88"/>
      <c r="E27" s="88"/>
      <c r="F27" s="88"/>
      <c r="G27" s="88"/>
      <c r="H27" s="108">
        <f>SUM(E17:E24)</f>
        <v>0</v>
      </c>
      <c r="I27" s="109"/>
      <c r="J27" s="88"/>
      <c r="K27" s="110"/>
      <c r="L27" s="88"/>
      <c r="M27" s="95"/>
    </row>
    <row r="28" spans="1:13" s="7" customFormat="1" ht="12.75">
      <c r="A28" s="86"/>
      <c r="B28" s="94"/>
      <c r="C28" s="88"/>
      <c r="D28" s="88"/>
      <c r="E28" s="88"/>
      <c r="F28" s="88"/>
      <c r="G28" s="88"/>
      <c r="H28" s="111"/>
      <c r="I28" s="98"/>
      <c r="J28" s="88"/>
      <c r="K28" s="88"/>
      <c r="L28" s="88"/>
      <c r="M28" s="95"/>
    </row>
    <row r="29" spans="1:13" s="7" customFormat="1" ht="15.75">
      <c r="A29" s="86"/>
      <c r="B29" s="88" t="s">
        <v>62</v>
      </c>
      <c r="C29" s="88"/>
      <c r="D29" s="88"/>
      <c r="E29" s="88"/>
      <c r="F29" s="112" t="str">
        <f>IF(E57&lt;&gt;"Eingabefehler",I26+E57,"Daten fehlen")</f>
        <v>Daten fehlen</v>
      </c>
      <c r="G29" s="88"/>
      <c r="H29" s="88"/>
      <c r="I29" s="88"/>
      <c r="J29" s="88"/>
      <c r="K29" s="88"/>
      <c r="L29" s="88"/>
      <c r="M29" s="95"/>
    </row>
    <row r="30" spans="1:13" s="7" customFormat="1" ht="15.75">
      <c r="A30" s="86"/>
      <c r="B30" s="88" t="s">
        <v>50</v>
      </c>
      <c r="C30" s="88"/>
      <c r="D30" s="88"/>
      <c r="E30" s="88"/>
      <c r="F30" s="133"/>
      <c r="G30" s="88"/>
      <c r="H30" s="88"/>
      <c r="I30" s="88"/>
      <c r="J30" s="88"/>
      <c r="K30" s="88"/>
      <c r="L30" s="88"/>
      <c r="M30" s="95"/>
    </row>
    <row r="31" spans="1:13" s="7" customFormat="1" ht="12.75">
      <c r="A31" s="126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95"/>
    </row>
    <row r="32" spans="1:13" s="7" customFormat="1" ht="11.25" customHeight="1">
      <c r="A32" s="126"/>
      <c r="B32" s="152" t="s">
        <v>68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4"/>
    </row>
    <row r="33" spans="1:13" s="7" customFormat="1" ht="3" customHeight="1">
      <c r="A33" s="86"/>
      <c r="B33" s="152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4"/>
    </row>
    <row r="34" spans="1:13" s="7" customFormat="1" ht="11.25" customHeight="1">
      <c r="A34" s="86"/>
      <c r="B34" s="152" t="s">
        <v>69</v>
      </c>
      <c r="C34" s="155"/>
      <c r="D34" s="153"/>
      <c r="E34" s="153"/>
      <c r="F34" s="155"/>
      <c r="G34" s="153"/>
      <c r="H34" s="153"/>
      <c r="I34" s="155"/>
      <c r="J34" s="153"/>
      <c r="K34" s="153"/>
      <c r="L34" s="153"/>
      <c r="M34" s="154"/>
    </row>
    <row r="35" spans="1:13" s="7" customFormat="1" ht="11.25" customHeight="1">
      <c r="A35" s="86"/>
      <c r="B35" s="156" t="s">
        <v>70</v>
      </c>
      <c r="C35" s="157"/>
      <c r="D35" s="153"/>
      <c r="E35" s="153"/>
      <c r="F35" s="158"/>
      <c r="G35" s="153"/>
      <c r="H35" s="159"/>
      <c r="I35" s="153"/>
      <c r="J35" s="153"/>
      <c r="K35" s="153"/>
      <c r="L35" s="153"/>
      <c r="M35" s="154"/>
    </row>
    <row r="36" spans="1:13" s="7" customFormat="1" ht="11.25" customHeight="1">
      <c r="A36" s="86"/>
      <c r="B36" s="156" t="s">
        <v>71</v>
      </c>
      <c r="C36" s="157"/>
      <c r="D36" s="153"/>
      <c r="E36" s="153"/>
      <c r="F36" s="158"/>
      <c r="G36" s="153"/>
      <c r="H36" s="153"/>
      <c r="I36" s="153"/>
      <c r="J36" s="153"/>
      <c r="K36" s="153"/>
      <c r="L36" s="153"/>
      <c r="M36" s="154"/>
    </row>
    <row r="37" spans="1:13" s="7" customFormat="1" ht="6.75" customHeight="1">
      <c r="A37" s="86"/>
      <c r="B37" s="160"/>
      <c r="C37" s="157"/>
      <c r="D37" s="153"/>
      <c r="E37" s="153"/>
      <c r="F37" s="158"/>
      <c r="G37" s="153"/>
      <c r="H37" s="159"/>
      <c r="I37" s="153"/>
      <c r="J37" s="153"/>
      <c r="K37" s="153"/>
      <c r="L37" s="153"/>
      <c r="M37" s="154"/>
    </row>
    <row r="38" spans="1:13" s="1" customFormat="1" ht="6.75" customHeight="1">
      <c r="A38" s="113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2"/>
    </row>
    <row r="39" spans="1:13" s="1" customFormat="1" ht="12.75">
      <c r="A39" s="86"/>
      <c r="B39" s="114" t="s">
        <v>14</v>
      </c>
      <c r="C39" s="88">
        <f>IF(D11="","",D11)</f>
      </c>
      <c r="D39" s="88"/>
      <c r="E39" s="88"/>
      <c r="F39" s="88"/>
      <c r="G39" s="88"/>
      <c r="H39" s="88"/>
      <c r="I39" s="88"/>
      <c r="J39" s="88"/>
      <c r="K39" s="88"/>
      <c r="L39" s="88"/>
      <c r="M39" s="95"/>
    </row>
    <row r="40" spans="1:13" s="1" customFormat="1" ht="4.5" customHeight="1">
      <c r="A40" s="86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95"/>
    </row>
    <row r="41" spans="1:13" s="1" customFormat="1" ht="14.25">
      <c r="A41" s="86"/>
      <c r="B41" s="88" t="s">
        <v>15</v>
      </c>
      <c r="C41" s="88"/>
      <c r="D41" s="88"/>
      <c r="E41" s="88"/>
      <c r="F41" s="130"/>
      <c r="G41" s="88"/>
      <c r="H41" s="88"/>
      <c r="I41" s="88"/>
      <c r="J41" s="88"/>
      <c r="K41" s="88"/>
      <c r="L41" s="88"/>
      <c r="M41" s="95"/>
    </row>
    <row r="42" spans="1:13" s="1" customFormat="1" ht="12.75">
      <c r="A42" s="86"/>
      <c r="B42" s="88" t="s">
        <v>16</v>
      </c>
      <c r="C42" s="88"/>
      <c r="D42" s="88"/>
      <c r="E42" s="88">
        <f>IF(F42="","Eingabefehler",IF(F42="gering",0,IF(F42="mittel",5,IF(F42="hoch",10,"Eingabefehler"))))</f>
        <v>5</v>
      </c>
      <c r="F42" s="129" t="s">
        <v>17</v>
      </c>
      <c r="G42" s="88"/>
      <c r="H42" s="115" t="s">
        <v>18</v>
      </c>
      <c r="I42" s="88"/>
      <c r="J42" s="88"/>
      <c r="K42" s="88"/>
      <c r="L42" s="88"/>
      <c r="M42" s="95"/>
    </row>
    <row r="43" spans="1:13" s="1" customFormat="1" ht="12.75">
      <c r="A43" s="86"/>
      <c r="B43" s="88" t="s">
        <v>30</v>
      </c>
      <c r="C43" s="88"/>
      <c r="D43" s="88"/>
      <c r="E43" s="88">
        <f>IF(F43="klein",42,IF(F43="mässig",47,IF(F43="stark",52,IF(F43="sehr stark",57,"Eingabefehler"))))</f>
        <v>47</v>
      </c>
      <c r="F43" s="164" t="s">
        <v>12</v>
      </c>
      <c r="G43" s="88"/>
      <c r="H43" s="115" t="s">
        <v>13</v>
      </c>
      <c r="I43" s="88"/>
      <c r="J43" s="88"/>
      <c r="K43" s="88"/>
      <c r="L43" s="88"/>
      <c r="M43" s="95"/>
    </row>
    <row r="44" spans="1:13" s="1" customFormat="1" ht="15.75">
      <c r="A44" s="86"/>
      <c r="B44" s="88" t="s">
        <v>45</v>
      </c>
      <c r="C44" s="88"/>
      <c r="D44" s="88"/>
      <c r="E44" s="88"/>
      <c r="F44" s="163">
        <f>IF(F41&lt;&gt;"",IF(F41&lt;200,0,IF(AND(F41&gt;=200,F41&lt;300),2,IF(AND(F41&gt;=300,F41&lt;500),3,IF(AND(F41&gt;=500,F41&lt;800),4,IF(F41&gt;=800,5,""))))),"")</f>
      </c>
      <c r="G44" s="88"/>
      <c r="H44" s="115"/>
      <c r="I44" s="88"/>
      <c r="J44" s="88"/>
      <c r="K44" s="88"/>
      <c r="L44" s="88"/>
      <c r="M44" s="95"/>
    </row>
    <row r="45" spans="1:13" s="1" customFormat="1" ht="12.75">
      <c r="A45" s="86"/>
      <c r="B45" s="88"/>
      <c r="C45" s="88"/>
      <c r="D45" s="88"/>
      <c r="E45" s="88"/>
      <c r="F45" s="116">
        <f>IF(OR(E42="Eingabefehler",E43="Eingabefehler"),E58,"")</f>
      </c>
      <c r="G45" s="88"/>
      <c r="H45" s="88"/>
      <c r="I45" s="88"/>
      <c r="J45" s="88"/>
      <c r="K45" s="88"/>
      <c r="L45" s="88"/>
      <c r="M45" s="95"/>
    </row>
    <row r="46" spans="1:13" s="1" customFormat="1" ht="6.75" customHeight="1">
      <c r="A46" s="113"/>
      <c r="B46" s="117"/>
      <c r="C46" s="117"/>
      <c r="D46" s="117"/>
      <c r="E46" s="117"/>
      <c r="F46" s="118"/>
      <c r="G46" s="117"/>
      <c r="H46" s="117"/>
      <c r="I46" s="117"/>
      <c r="J46" s="117"/>
      <c r="K46" s="117"/>
      <c r="L46" s="117"/>
      <c r="M46" s="119"/>
    </row>
    <row r="47" spans="1:13" s="1" customFormat="1" ht="15">
      <c r="A47" s="86"/>
      <c r="B47" s="102" t="s">
        <v>19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95"/>
    </row>
    <row r="48" spans="1:13" s="7" customFormat="1" ht="4.5" customHeight="1">
      <c r="A48" s="86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95"/>
    </row>
    <row r="49" spans="1:13" s="7" customFormat="1" ht="12.75">
      <c r="A49" s="86"/>
      <c r="B49" s="88" t="s">
        <v>20</v>
      </c>
      <c r="C49" s="88"/>
      <c r="D49" s="88"/>
      <c r="E49" s="88">
        <f>IF(AND(F49="mindest",F50=""),0,IF(AND(F49="erhöht",F50=""),3,IF(F49="speziell",IF(F50&gt;0,F50,"Eingabefehler"),"Eingabefehler")))</f>
        <v>0</v>
      </c>
      <c r="F49" s="129" t="s">
        <v>21</v>
      </c>
      <c r="G49" s="88"/>
      <c r="H49" s="115" t="s">
        <v>22</v>
      </c>
      <c r="I49" s="88"/>
      <c r="J49" s="88"/>
      <c r="K49" s="88"/>
      <c r="L49" s="88"/>
      <c r="M49" s="95"/>
    </row>
    <row r="50" spans="1:13" s="7" customFormat="1" ht="12.75">
      <c r="A50" s="86"/>
      <c r="B50" s="88"/>
      <c r="C50" s="88"/>
      <c r="D50" s="120" t="s">
        <v>23</v>
      </c>
      <c r="E50" s="88"/>
      <c r="F50" s="138"/>
      <c r="G50" s="88" t="s">
        <v>24</v>
      </c>
      <c r="H50" s="88"/>
      <c r="I50" s="71"/>
      <c r="J50" s="88"/>
      <c r="K50" s="88"/>
      <c r="L50" s="88"/>
      <c r="M50" s="121"/>
    </row>
    <row r="51" spans="1:13" s="7" customFormat="1" ht="12.75">
      <c r="A51" s="86"/>
      <c r="B51" s="88"/>
      <c r="C51" s="88"/>
      <c r="D51" s="120"/>
      <c r="E51" s="88"/>
      <c r="F51" s="116">
        <f>IF(E49="Eingabefehler",E58,"")</f>
      </c>
      <c r="G51" s="88"/>
      <c r="H51" s="88"/>
      <c r="I51" s="71"/>
      <c r="J51" s="88"/>
      <c r="K51" s="88"/>
      <c r="L51" s="88"/>
      <c r="M51" s="121"/>
    </row>
    <row r="52" spans="1:13" s="7" customFormat="1" ht="12.75">
      <c r="A52" s="86"/>
      <c r="B52" s="88" t="s">
        <v>31</v>
      </c>
      <c r="C52" s="88"/>
      <c r="D52" s="88"/>
      <c r="E52" s="88">
        <f>IF(F52="","Eingabefehler",IF(F52="nein",0,IF(F52="ja",1,"Eingabefehler")))</f>
        <v>0</v>
      </c>
      <c r="F52" s="129" t="s">
        <v>32</v>
      </c>
      <c r="G52" s="88"/>
      <c r="H52" s="115" t="s">
        <v>33</v>
      </c>
      <c r="I52" s="125"/>
      <c r="J52" s="88"/>
      <c r="K52" s="88"/>
      <c r="L52" s="88"/>
      <c r="M52" s="121"/>
    </row>
    <row r="53" spans="1:13" s="7" customFormat="1" ht="12.75">
      <c r="A53" s="86"/>
      <c r="B53" s="88"/>
      <c r="C53" s="88"/>
      <c r="D53" s="88"/>
      <c r="E53" s="88"/>
      <c r="F53" s="163"/>
      <c r="G53" s="88"/>
      <c r="H53" s="115"/>
      <c r="I53" s="125"/>
      <c r="J53" s="88"/>
      <c r="K53" s="88"/>
      <c r="L53" s="88"/>
      <c r="M53" s="121"/>
    </row>
    <row r="54" spans="1:13" s="7" customFormat="1" ht="12.75">
      <c r="A54" s="86"/>
      <c r="B54" s="114" t="s">
        <v>34</v>
      </c>
      <c r="C54" s="88">
        <f>C39</f>
      </c>
      <c r="D54" s="88"/>
      <c r="E54" s="88"/>
      <c r="F54" s="120"/>
      <c r="G54" s="88"/>
      <c r="H54" s="88"/>
      <c r="I54" s="88"/>
      <c r="J54" s="88"/>
      <c r="K54" s="88"/>
      <c r="L54" s="88"/>
      <c r="M54" s="95"/>
    </row>
    <row r="55" spans="1:13" s="7" customFormat="1" ht="4.5" customHeight="1">
      <c r="A55" s="86"/>
      <c r="B55" s="114"/>
      <c r="C55" s="122"/>
      <c r="D55" s="88"/>
      <c r="E55" s="88"/>
      <c r="F55" s="88"/>
      <c r="G55" s="88"/>
      <c r="H55" s="88"/>
      <c r="I55" s="88"/>
      <c r="J55" s="88"/>
      <c r="K55" s="88"/>
      <c r="L55" s="88"/>
      <c r="M55" s="95"/>
    </row>
    <row r="56" spans="1:13" s="7" customFormat="1" ht="16.5">
      <c r="A56" s="86"/>
      <c r="B56" s="122" t="str">
        <f>IF(E52=1,J56,L56)</f>
        <v>Di [dB] Sollwert:</v>
      </c>
      <c r="C56" s="88"/>
      <c r="D56" s="88"/>
      <c r="E56" s="88">
        <f>IF(AND((F56&lt;=F57),(F56&gt;0),(F57&gt;0)),1,0)</f>
        <v>0</v>
      </c>
      <c r="F56" s="123" t="str">
        <f>IF(AND(F42&lt;&gt;"Eingabefehler",F43&lt;&gt;"Eingabefehler",F49&lt;&gt;"Eingabefehler",F52&lt;&gt;"Eingabefehler",E49&lt;&gt;"Eingabefehler",F29&lt;&gt;"Daten fehlen",F30&lt;&gt;"",F41&lt;&gt;""),IF(E52=1,37,E42+E43+E49),"Fehlerhafte Grunddaten")</f>
        <v>Fehlerhafte Grunddaten</v>
      </c>
      <c r="G56" s="88"/>
      <c r="H56" s="88"/>
      <c r="I56" s="88"/>
      <c r="J56" s="88" t="s">
        <v>72</v>
      </c>
      <c r="K56" s="88"/>
      <c r="L56" s="88" t="s">
        <v>49</v>
      </c>
      <c r="M56" s="95"/>
    </row>
    <row r="57" spans="1:13" s="7" customFormat="1" ht="16.5">
      <c r="A57" s="86"/>
      <c r="B57" s="122" t="str">
        <f>IF(E52=1,J57,L57)</f>
        <v>Di,d [dB] Istwert:</v>
      </c>
      <c r="C57" s="88"/>
      <c r="D57" s="88"/>
      <c r="E57" s="88" t="str">
        <f>IF(AND(F41&lt;&gt;"",H27&lt;&gt;0),10*LOG(F41/H27)-4.9,"Eingabefehler")</f>
        <v>Eingabefehler</v>
      </c>
      <c r="F57" s="123" t="str">
        <f>IF(AND(F29&lt;&gt;"Eingabefehler",F41&lt;&gt;"",H27&gt;0),IF(E52=1,I26,ROUND(F29-F44-F30,0)),"Eingabedaten unvollständig")</f>
        <v>Eingabedaten unvollständig</v>
      </c>
      <c r="G57" s="88"/>
      <c r="H57" s="88"/>
      <c r="I57" s="88"/>
      <c r="J57" s="88" t="s">
        <v>73</v>
      </c>
      <c r="K57" s="88"/>
      <c r="L57" s="88" t="s">
        <v>51</v>
      </c>
      <c r="M57" s="95"/>
    </row>
    <row r="58" spans="1:13" s="7" customFormat="1" ht="12.75">
      <c r="A58" s="86"/>
      <c r="B58" s="88"/>
      <c r="C58" s="88"/>
      <c r="D58" s="88"/>
      <c r="E58" s="88" t="s">
        <v>25</v>
      </c>
      <c r="F58" s="124"/>
      <c r="G58" s="88"/>
      <c r="H58" s="88"/>
      <c r="I58" s="88"/>
      <c r="J58" s="88"/>
      <c r="K58" s="88"/>
      <c r="L58" s="88"/>
      <c r="M58" s="95"/>
    </row>
    <row r="59" spans="1:13" s="7" customFormat="1" ht="12.7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3"/>
    </row>
    <row r="60" spans="1:13" s="7" customFormat="1" ht="18">
      <c r="A60" s="69" t="str">
        <f>IF(AND(I26&gt;0,F41&gt;0,H27&gt;0,F56&lt;&gt;"Fehlerhafte Grunddaten"),IF(E56=1,"Der Schallschutz nach SIA 181 ist für den Raum erfüllt","Achtung nicht erfüllt !"),"Eingabedaten unvollständig")</f>
        <v>Eingabedaten unvollständig</v>
      </c>
      <c r="B60" s="127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5"/>
    </row>
    <row r="61" spans="1:13" s="7" customFormat="1" ht="12.75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8"/>
    </row>
    <row r="62" spans="1:13" s="7" customFormat="1" ht="12.75">
      <c r="A62" s="128" t="s">
        <v>64</v>
      </c>
      <c r="B62" s="43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8"/>
    </row>
    <row r="64" spans="2:9" ht="12.75">
      <c r="B64" s="75"/>
      <c r="C64" s="75"/>
      <c r="D64" s="75"/>
      <c r="E64" s="75"/>
      <c r="F64" s="75"/>
      <c r="G64" s="75"/>
      <c r="H64" s="75"/>
      <c r="I64" s="75"/>
    </row>
    <row r="65" spans="2:9" ht="12.75">
      <c r="B65" s="75"/>
      <c r="C65" s="75"/>
      <c r="D65" s="75"/>
      <c r="E65" s="75"/>
      <c r="F65" s="75"/>
      <c r="G65" s="75"/>
      <c r="H65" s="75"/>
      <c r="I65" s="75"/>
    </row>
    <row r="66" spans="2:9" ht="12.75">
      <c r="B66" s="75"/>
      <c r="C66" s="75"/>
      <c r="D66" s="75"/>
      <c r="E66" s="75"/>
      <c r="F66" s="75"/>
      <c r="G66" s="75"/>
      <c r="H66" s="75"/>
      <c r="I66" s="75"/>
    </row>
    <row r="67" spans="2:9" ht="12.75">
      <c r="B67" s="75"/>
      <c r="C67" s="75"/>
      <c r="D67" s="75"/>
      <c r="E67" s="75"/>
      <c r="F67" s="75"/>
      <c r="G67" s="75"/>
      <c r="H67" s="75"/>
      <c r="I67" s="75"/>
    </row>
  </sheetData>
  <sheetProtection password="DEEE" sheet="1" objects="1" scenarios="1"/>
  <mergeCells count="1">
    <mergeCell ref="A2:M2"/>
  </mergeCells>
  <printOptions/>
  <pageMargins left="0.7874015748031497" right="0.3937007874015748" top="0.7874015748031497" bottom="0.7874015748031497" header="0.5118110236220472" footer="0.5118110236220472"/>
  <pageSetup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0">
      <selection activeCell="F29" sqref="F29"/>
    </sheetView>
  </sheetViews>
  <sheetFormatPr defaultColWidth="11.421875" defaultRowHeight="12.75"/>
  <cols>
    <col min="1" max="1" width="2.7109375" style="7" customWidth="1"/>
    <col min="2" max="2" width="19.421875" style="7" customWidth="1"/>
    <col min="3" max="3" width="8.7109375" style="7" customWidth="1"/>
    <col min="4" max="4" width="6.57421875" style="7" customWidth="1"/>
    <col min="5" max="5" width="6.28125" style="7" hidden="1" customWidth="1"/>
    <col min="6" max="6" width="10.7109375" style="7" customWidth="1"/>
    <col min="7" max="7" width="8.421875" style="7" customWidth="1"/>
    <col min="8" max="8" width="12.57421875" style="7" customWidth="1"/>
    <col min="9" max="9" width="7.7109375" style="7" customWidth="1"/>
    <col min="10" max="10" width="5.7109375" style="7" customWidth="1"/>
    <col min="11" max="11" width="5.57421875" style="7" customWidth="1"/>
    <col min="12" max="100" width="9.140625" style="43" customWidth="1"/>
    <col min="101" max="16384" width="11.421875" style="43" customWidth="1"/>
  </cols>
  <sheetData>
    <row r="1" spans="1:11" s="7" customFormat="1" ht="12.75">
      <c r="A1" s="74"/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s="7" customFormat="1" ht="18" customHeight="1">
      <c r="A2" s="168" t="s">
        <v>35</v>
      </c>
      <c r="B2" s="169"/>
      <c r="C2" s="169"/>
      <c r="D2" s="169"/>
      <c r="E2" s="169"/>
      <c r="F2" s="169"/>
      <c r="G2" s="169"/>
      <c r="H2" s="169"/>
      <c r="I2" s="169"/>
      <c r="J2" s="169"/>
      <c r="K2" s="170"/>
    </row>
    <row r="3" spans="1:11" s="7" customFormat="1" ht="12.75" customHeight="1">
      <c r="A3" s="9"/>
      <c r="B3" s="40"/>
      <c r="C3" s="8"/>
      <c r="D3" s="8"/>
      <c r="E3" s="8"/>
      <c r="F3" s="8"/>
      <c r="G3" s="8"/>
      <c r="H3" s="8"/>
      <c r="I3" s="8"/>
      <c r="J3" s="8"/>
      <c r="K3" s="10"/>
    </row>
    <row r="4" spans="1:11" s="7" customFormat="1" ht="12.75" customHeight="1">
      <c r="A4" s="25"/>
      <c r="B4" s="39"/>
      <c r="C4" s="1"/>
      <c r="D4" s="1"/>
      <c r="E4" s="1"/>
      <c r="F4" s="1"/>
      <c r="G4" s="1"/>
      <c r="H4" s="1"/>
      <c r="I4" s="1"/>
      <c r="J4" s="1"/>
      <c r="K4" s="11"/>
    </row>
    <row r="5" spans="1:11" s="7" customFormat="1" ht="12.75" customHeight="1">
      <c r="A5" s="25"/>
      <c r="B5" s="16" t="s">
        <v>1</v>
      </c>
      <c r="C5" s="134"/>
      <c r="D5" s="142"/>
      <c r="E5" s="142"/>
      <c r="F5" s="142"/>
      <c r="G5" s="142"/>
      <c r="H5" s="142"/>
      <c r="I5" s="142"/>
      <c r="J5" s="1" t="s">
        <v>2</v>
      </c>
      <c r="K5" s="11"/>
    </row>
    <row r="6" spans="1:11" s="7" customFormat="1" ht="12.75" customHeight="1">
      <c r="A6" s="25"/>
      <c r="B6" s="16" t="s">
        <v>3</v>
      </c>
      <c r="C6" s="134"/>
      <c r="D6" s="142"/>
      <c r="E6" s="142"/>
      <c r="F6" s="142"/>
      <c r="G6" s="142"/>
      <c r="H6" s="142"/>
      <c r="I6" s="142"/>
      <c r="J6" s="1" t="s">
        <v>2</v>
      </c>
      <c r="K6" s="11"/>
    </row>
    <row r="7" spans="1:11" s="7" customFormat="1" ht="12.75" customHeight="1">
      <c r="A7" s="25"/>
      <c r="B7" s="16" t="s">
        <v>4</v>
      </c>
      <c r="C7" s="135"/>
      <c r="D7" s="142"/>
      <c r="E7" s="142"/>
      <c r="F7" s="142"/>
      <c r="G7" s="142"/>
      <c r="H7" s="142"/>
      <c r="I7" s="142"/>
      <c r="J7" s="1" t="s">
        <v>2</v>
      </c>
      <c r="K7" s="11"/>
    </row>
    <row r="8" spans="1:11" s="7" customFormat="1" ht="12.75" customHeight="1">
      <c r="A8" s="23"/>
      <c r="B8" s="12"/>
      <c r="C8" s="12"/>
      <c r="D8" s="13"/>
      <c r="E8" s="13"/>
      <c r="F8" s="13"/>
      <c r="G8" s="13"/>
      <c r="H8" s="13"/>
      <c r="I8" s="13"/>
      <c r="J8" s="14"/>
      <c r="K8" s="15"/>
    </row>
    <row r="9" spans="1:11" s="7" customFormat="1" ht="12.75" customHeight="1">
      <c r="A9" s="25"/>
      <c r="B9" s="16"/>
      <c r="C9" s="16"/>
      <c r="D9" s="17"/>
      <c r="E9" s="17"/>
      <c r="F9" s="17"/>
      <c r="G9" s="17"/>
      <c r="H9" s="17"/>
      <c r="I9" s="17"/>
      <c r="J9" s="1"/>
      <c r="K9" s="4"/>
    </row>
    <row r="10" spans="1:11" s="7" customFormat="1" ht="12.75">
      <c r="A10" s="25"/>
      <c r="B10" s="53" t="s">
        <v>27</v>
      </c>
      <c r="C10" s="18"/>
      <c r="D10" s="136"/>
      <c r="E10" s="143"/>
      <c r="F10" s="144"/>
      <c r="G10" s="143"/>
      <c r="H10" s="143"/>
      <c r="I10" s="143"/>
      <c r="J10" s="19" t="s">
        <v>2</v>
      </c>
      <c r="K10" s="20"/>
    </row>
    <row r="11" spans="1:11" s="7" customFormat="1" ht="12.75">
      <c r="A11" s="25"/>
      <c r="B11" s="53" t="s">
        <v>28</v>
      </c>
      <c r="C11" s="19"/>
      <c r="D11" s="136"/>
      <c r="E11" s="143"/>
      <c r="F11" s="144"/>
      <c r="G11" s="143"/>
      <c r="H11" s="143"/>
      <c r="I11" s="143"/>
      <c r="J11" s="19" t="s">
        <v>2</v>
      </c>
      <c r="K11" s="20"/>
    </row>
    <row r="12" spans="1:11" s="7" customFormat="1" ht="12.75">
      <c r="A12" s="23"/>
      <c r="B12" s="41"/>
      <c r="C12" s="21"/>
      <c r="D12" s="21"/>
      <c r="E12" s="21"/>
      <c r="F12" s="14"/>
      <c r="G12" s="21"/>
      <c r="H12" s="21"/>
      <c r="I12" s="21"/>
      <c r="J12" s="21"/>
      <c r="K12" s="22"/>
    </row>
    <row r="13" spans="1:11" s="7" customFormat="1" ht="16.5">
      <c r="A13" s="25"/>
      <c r="B13" s="57" t="s">
        <v>57</v>
      </c>
      <c r="C13" s="1"/>
      <c r="D13" s="1"/>
      <c r="E13" s="1"/>
      <c r="F13" s="1"/>
      <c r="G13" s="1"/>
      <c r="H13" s="1"/>
      <c r="I13" s="1"/>
      <c r="J13" s="1"/>
      <c r="K13" s="4"/>
    </row>
    <row r="14" spans="1:11" s="7" customFormat="1" ht="4.5" customHeight="1">
      <c r="A14" s="25"/>
      <c r="B14" s="19"/>
      <c r="C14" s="19"/>
      <c r="D14" s="19"/>
      <c r="E14" s="19"/>
      <c r="F14" s="19"/>
      <c r="G14" s="19"/>
      <c r="H14" s="19"/>
      <c r="I14" s="19"/>
      <c r="J14" s="19"/>
      <c r="K14" s="20"/>
    </row>
    <row r="15" spans="1:11" s="7" customFormat="1" ht="15.75">
      <c r="A15" s="25"/>
      <c r="B15" s="14" t="s">
        <v>36</v>
      </c>
      <c r="C15" s="14"/>
      <c r="D15" s="14"/>
      <c r="E15" s="14"/>
      <c r="F15" s="14"/>
      <c r="G15" s="24"/>
      <c r="H15" s="24" t="s">
        <v>37</v>
      </c>
      <c r="I15" s="44" t="s">
        <v>38</v>
      </c>
      <c r="J15" s="24" t="s">
        <v>56</v>
      </c>
      <c r="K15" s="4"/>
    </row>
    <row r="16" spans="1:11" s="7" customFormat="1" ht="4.5" customHeight="1">
      <c r="A16" s="25"/>
      <c r="B16" s="1"/>
      <c r="C16" s="1"/>
      <c r="D16" s="1"/>
      <c r="E16" s="1"/>
      <c r="F16" s="1"/>
      <c r="G16" s="1"/>
      <c r="H16" s="1"/>
      <c r="I16" s="1"/>
      <c r="J16" s="1"/>
      <c r="K16" s="4"/>
    </row>
    <row r="17" spans="1:11" s="7" customFormat="1" ht="12.75">
      <c r="A17" s="25"/>
      <c r="B17" s="140"/>
      <c r="C17" s="145"/>
      <c r="D17" s="145"/>
      <c r="E17" s="145"/>
      <c r="F17" s="145"/>
      <c r="G17" s="165"/>
      <c r="H17" s="131"/>
      <c r="I17" s="72"/>
      <c r="J17" s="147"/>
      <c r="K17" s="4"/>
    </row>
    <row r="18" spans="1:11" s="7" customFormat="1" ht="12.75">
      <c r="A18" s="25"/>
      <c r="B18" s="140"/>
      <c r="C18" s="145"/>
      <c r="D18" s="145"/>
      <c r="E18" s="145"/>
      <c r="F18" s="166"/>
      <c r="G18" s="167"/>
      <c r="H18" s="1"/>
      <c r="I18" s="1"/>
      <c r="J18" s="1"/>
      <c r="K18" s="4"/>
    </row>
    <row r="19" spans="1:11" s="7" customFormat="1" ht="12.75">
      <c r="A19" s="25"/>
      <c r="B19" s="140"/>
      <c r="C19" s="145"/>
      <c r="D19" s="145"/>
      <c r="E19" s="145"/>
      <c r="F19" s="166"/>
      <c r="G19" s="167"/>
      <c r="H19" s="1"/>
      <c r="I19" s="1"/>
      <c r="J19" s="1"/>
      <c r="K19" s="4"/>
    </row>
    <row r="20" spans="1:11" s="7" customFormat="1" ht="12.75">
      <c r="A20" s="25"/>
      <c r="B20" s="140"/>
      <c r="C20" s="145"/>
      <c r="D20" s="145"/>
      <c r="E20" s="145"/>
      <c r="F20" s="145"/>
      <c r="G20" s="165"/>
      <c r="H20" s="73"/>
      <c r="I20" s="131"/>
      <c r="J20" s="1"/>
      <c r="K20" s="4"/>
    </row>
    <row r="21" spans="1:11" s="7" customFormat="1" ht="4.5" customHeight="1">
      <c r="A21" s="25"/>
      <c r="B21" s="43"/>
      <c r="C21" s="43"/>
      <c r="D21" s="43"/>
      <c r="E21" s="43"/>
      <c r="F21" s="43"/>
      <c r="G21" s="43"/>
      <c r="H21" s="49"/>
      <c r="I21" s="50"/>
      <c r="J21" s="8"/>
      <c r="K21" s="4"/>
    </row>
    <row r="22" spans="1:11" s="7" customFormat="1" ht="13.5" thickBot="1">
      <c r="A22" s="25"/>
      <c r="B22" s="43" t="s">
        <v>39</v>
      </c>
      <c r="C22" s="43"/>
      <c r="D22" s="43"/>
      <c r="E22" s="43"/>
      <c r="F22" s="43"/>
      <c r="G22" s="43"/>
      <c r="H22" s="43"/>
      <c r="I22" s="51">
        <f>IF(J17&gt;0,H17+J17-I20,H17-I20)</f>
        <v>0</v>
      </c>
      <c r="J22" s="81"/>
      <c r="K22" s="4"/>
    </row>
    <row r="23" spans="1:11" s="7" customFormat="1" ht="4.5" customHeight="1">
      <c r="A23" s="25"/>
      <c r="B23" s="43"/>
      <c r="C23" s="43"/>
      <c r="D23" s="43"/>
      <c r="E23" s="43"/>
      <c r="F23" s="43"/>
      <c r="G23" s="43"/>
      <c r="H23" s="43"/>
      <c r="I23" s="48"/>
      <c r="J23" s="1"/>
      <c r="K23" s="4"/>
    </row>
    <row r="24" spans="1:11" s="7" customFormat="1" ht="14.25">
      <c r="A24" s="25"/>
      <c r="B24" s="43" t="s">
        <v>67</v>
      </c>
      <c r="C24" s="43"/>
      <c r="D24" s="43"/>
      <c r="E24" s="43"/>
      <c r="F24" s="43"/>
      <c r="G24" s="43"/>
      <c r="H24" s="43"/>
      <c r="I24" s="131"/>
      <c r="J24" s="1"/>
      <c r="K24" s="4"/>
    </row>
    <row r="25" spans="1:11" s="7" customFormat="1" ht="4.5" customHeight="1">
      <c r="A25" s="25"/>
      <c r="B25" s="1"/>
      <c r="C25" s="1"/>
      <c r="D25" s="1"/>
      <c r="E25" s="1"/>
      <c r="F25" s="1"/>
      <c r="G25" s="43"/>
      <c r="H25" s="43"/>
      <c r="I25" s="46"/>
      <c r="J25" s="8"/>
      <c r="K25" s="4"/>
    </row>
    <row r="26" spans="1:11" s="7" customFormat="1" ht="16.5" thickBot="1">
      <c r="A26" s="25"/>
      <c r="B26" s="17" t="s">
        <v>65</v>
      </c>
      <c r="C26" s="1"/>
      <c r="D26" s="1"/>
      <c r="E26" s="1"/>
      <c r="F26" s="1"/>
      <c r="G26" s="43"/>
      <c r="H26" s="43"/>
      <c r="I26" s="47">
        <f>I22-I24</f>
        <v>0</v>
      </c>
      <c r="J26" s="81"/>
      <c r="K26" s="4"/>
    </row>
    <row r="27" spans="1:11" s="7" customFormat="1" ht="12.75">
      <c r="A27" s="25"/>
      <c r="B27" s="17"/>
      <c r="C27" s="1"/>
      <c r="D27" s="1"/>
      <c r="E27" s="1"/>
      <c r="F27" s="1"/>
      <c r="G27" s="43"/>
      <c r="H27" s="43"/>
      <c r="I27" s="52"/>
      <c r="J27" s="1"/>
      <c r="K27" s="4"/>
    </row>
    <row r="28" spans="1:11" s="7" customFormat="1" ht="15.75">
      <c r="A28" s="25"/>
      <c r="B28" s="1" t="s">
        <v>66</v>
      </c>
      <c r="C28" s="1"/>
      <c r="D28" s="1"/>
      <c r="E28" s="1"/>
      <c r="F28" s="82" t="str">
        <f>IF(E52&lt;&gt;"Eingabefehler",I26+E52,"Daten fehlen")</f>
        <v>Daten fehlen</v>
      </c>
      <c r="G28" s="43"/>
      <c r="H28" s="43"/>
      <c r="I28" s="52"/>
      <c r="J28" s="1"/>
      <c r="K28" s="4"/>
    </row>
    <row r="29" spans="1:11" s="7" customFormat="1" ht="15.75">
      <c r="A29" s="25"/>
      <c r="B29" s="1" t="s">
        <v>50</v>
      </c>
      <c r="C29" s="1"/>
      <c r="D29" s="1"/>
      <c r="E29" s="1"/>
      <c r="F29" s="133"/>
      <c r="G29" s="43"/>
      <c r="H29" s="43"/>
      <c r="I29" s="52"/>
      <c r="J29" s="1"/>
      <c r="K29" s="4"/>
    </row>
    <row r="30" spans="1:11" s="7" customFormat="1" ht="12.75">
      <c r="A30" s="25"/>
      <c r="B30" s="1"/>
      <c r="C30" s="1"/>
      <c r="D30" s="1"/>
      <c r="E30" s="1"/>
      <c r="F30" s="1"/>
      <c r="G30" s="1"/>
      <c r="H30" s="1"/>
      <c r="I30" s="1"/>
      <c r="J30" s="1"/>
      <c r="K30" s="4"/>
    </row>
    <row r="31" spans="1:11" s="7" customFormat="1" ht="12.75">
      <c r="A31" s="25"/>
      <c r="B31" s="28" t="s">
        <v>14</v>
      </c>
      <c r="C31" s="1">
        <f>IF(D10="","",D10)</f>
      </c>
      <c r="D31" s="1"/>
      <c r="E31" s="1"/>
      <c r="F31" s="1"/>
      <c r="G31" s="1"/>
      <c r="H31" s="1"/>
      <c r="I31" s="1"/>
      <c r="J31" s="1"/>
      <c r="K31" s="4"/>
    </row>
    <row r="32" spans="1:11" s="7" customFormat="1" ht="4.5" customHeight="1">
      <c r="A32" s="25"/>
      <c r="B32" s="28"/>
      <c r="C32" s="1"/>
      <c r="D32" s="1"/>
      <c r="E32" s="1"/>
      <c r="F32" s="1"/>
      <c r="G32" s="1"/>
      <c r="H32" s="1"/>
      <c r="I32" s="1"/>
      <c r="J32" s="1"/>
      <c r="K32" s="4"/>
    </row>
    <row r="33" spans="1:11" s="7" customFormat="1" ht="12.75">
      <c r="A33" s="25"/>
      <c r="B33" s="1" t="s">
        <v>40</v>
      </c>
      <c r="C33" s="1"/>
      <c r="D33" s="1"/>
      <c r="E33" s="1">
        <f>IF(OR(F33="klein",F47="ja"),63,IF(F33="mässig",58,IF(F33="stark",53,IF(F33="sehr stark",48,"Eingabefehler"))))</f>
        <v>58</v>
      </c>
      <c r="F33" s="129" t="s">
        <v>12</v>
      </c>
      <c r="G33" s="1"/>
      <c r="H33" s="55" t="s">
        <v>13</v>
      </c>
      <c r="I33" s="1"/>
      <c r="J33" s="1"/>
      <c r="K33" s="4"/>
    </row>
    <row r="34" spans="1:11" s="7" customFormat="1" ht="12.75">
      <c r="A34" s="25"/>
      <c r="B34" s="1"/>
      <c r="C34" s="1"/>
      <c r="D34" s="1"/>
      <c r="E34" s="1"/>
      <c r="F34" s="54">
        <f>IF(E33="Eingabefehler",E57,"")</f>
      </c>
      <c r="G34" s="1"/>
      <c r="H34" s="1"/>
      <c r="I34" s="1"/>
      <c r="J34" s="1"/>
      <c r="K34" s="4"/>
    </row>
    <row r="35" spans="1:11" s="7" customFormat="1" ht="12.75">
      <c r="A35" s="25"/>
      <c r="B35" s="28" t="s">
        <v>14</v>
      </c>
      <c r="C35" s="1">
        <f>IF(D11="","",D11)</f>
      </c>
      <c r="D35" s="1"/>
      <c r="E35" s="1"/>
      <c r="F35" s="1"/>
      <c r="G35" s="1"/>
      <c r="H35" s="1"/>
      <c r="I35" s="1"/>
      <c r="J35" s="1"/>
      <c r="K35" s="4"/>
    </row>
    <row r="36" spans="1:11" s="7" customFormat="1" ht="4.5" customHeight="1">
      <c r="A36" s="25"/>
      <c r="B36" s="1"/>
      <c r="C36" s="1"/>
      <c r="D36" s="1"/>
      <c r="E36" s="1"/>
      <c r="F36" s="1"/>
      <c r="G36" s="1"/>
      <c r="H36" s="1"/>
      <c r="I36" s="1"/>
      <c r="J36" s="1"/>
      <c r="K36" s="4"/>
    </row>
    <row r="37" spans="1:11" s="7" customFormat="1" ht="14.25">
      <c r="A37" s="25"/>
      <c r="B37" s="1" t="s">
        <v>15</v>
      </c>
      <c r="C37" s="1"/>
      <c r="D37" s="1"/>
      <c r="E37" s="1"/>
      <c r="F37" s="130"/>
      <c r="G37" s="1"/>
      <c r="H37" s="1"/>
      <c r="I37" s="1"/>
      <c r="J37" s="1"/>
      <c r="K37" s="4"/>
    </row>
    <row r="38" spans="1:11" s="7" customFormat="1" ht="12.75">
      <c r="A38" s="25"/>
      <c r="B38" s="1" t="s">
        <v>16</v>
      </c>
      <c r="C38" s="1"/>
      <c r="D38" s="1"/>
      <c r="E38" s="1">
        <f>IF(F38="","Eingabefehler",IF(F38="gering",0,IF(F38="mittel",5,IF(F38="hoch",10,"Eingabefehler"))))</f>
        <v>5</v>
      </c>
      <c r="F38" s="129" t="s">
        <v>17</v>
      </c>
      <c r="G38" s="1"/>
      <c r="H38" s="55" t="s">
        <v>18</v>
      </c>
      <c r="I38" s="1"/>
      <c r="J38" s="1"/>
      <c r="K38" s="4"/>
    </row>
    <row r="39" spans="1:11" s="1" customFormat="1" ht="15.75">
      <c r="A39" s="25"/>
      <c r="B39" s="1" t="s">
        <v>45</v>
      </c>
      <c r="F39" s="149">
        <f>IF(F37&lt;&gt;"",IF(F37&lt;200,0,IF(AND(F37&gt;=200,F37&lt;300),2,IF(AND(F37&gt;=300,F37&lt;500),3,IF(AND(F37&gt;=500,F37&lt;800),4,IF(F37&gt;=800,5,""))))),"")</f>
      </c>
      <c r="H39" s="55"/>
      <c r="K39" s="4"/>
    </row>
    <row r="40" spans="1:11" s="7" customFormat="1" ht="12.75">
      <c r="A40" s="23"/>
      <c r="B40" s="1"/>
      <c r="C40" s="1"/>
      <c r="D40" s="1"/>
      <c r="E40" s="1"/>
      <c r="F40" s="54">
        <f>IF(E38="Eingabefehler",E57,"")</f>
      </c>
      <c r="G40" s="1"/>
      <c r="H40" s="1"/>
      <c r="I40" s="1"/>
      <c r="J40" s="1"/>
      <c r="K40" s="4"/>
    </row>
    <row r="41" spans="1:11" s="7" customFormat="1" ht="9" customHeight="1">
      <c r="A41" s="25"/>
      <c r="B41" s="1"/>
      <c r="C41" s="1"/>
      <c r="D41" s="1"/>
      <c r="E41" s="1"/>
      <c r="F41" s="54"/>
      <c r="G41" s="1"/>
      <c r="H41" s="1"/>
      <c r="I41" s="1"/>
      <c r="J41" s="1"/>
      <c r="K41" s="4"/>
    </row>
    <row r="42" spans="1:11" s="7" customFormat="1" ht="15">
      <c r="A42" s="25"/>
      <c r="B42" s="58" t="s">
        <v>19</v>
      </c>
      <c r="C42" s="30"/>
      <c r="D42" s="30"/>
      <c r="E42" s="30"/>
      <c r="F42" s="30"/>
      <c r="G42" s="30"/>
      <c r="H42" s="30"/>
      <c r="I42" s="30"/>
      <c r="J42" s="30"/>
      <c r="K42" s="31"/>
    </row>
    <row r="43" spans="1:11" s="7" customFormat="1" ht="4.5" customHeight="1">
      <c r="A43" s="25"/>
      <c r="B43" s="1"/>
      <c r="C43" s="1"/>
      <c r="D43" s="1"/>
      <c r="E43" s="1"/>
      <c r="F43" s="1"/>
      <c r="G43" s="1"/>
      <c r="H43" s="1"/>
      <c r="I43" s="1"/>
      <c r="J43" s="1"/>
      <c r="K43" s="4"/>
    </row>
    <row r="44" spans="1:11" s="7" customFormat="1" ht="12.75">
      <c r="A44" s="25"/>
      <c r="B44" s="1" t="s">
        <v>20</v>
      </c>
      <c r="C44" s="1"/>
      <c r="D44" s="1"/>
      <c r="E44" s="1">
        <f>IF(AND(F44="mindest",F45=""),0,IF(AND(F44="erhöht",F45=""),3,IF(F44="speziell",IF(F45&gt;0,F45,"Eingabefehler"),"Eingabefehler")))</f>
        <v>0</v>
      </c>
      <c r="F44" s="129" t="s">
        <v>21</v>
      </c>
      <c r="G44" s="1"/>
      <c r="H44" s="55" t="s">
        <v>22</v>
      </c>
      <c r="I44" s="1"/>
      <c r="J44" s="1"/>
      <c r="K44" s="4"/>
    </row>
    <row r="45" spans="1:11" s="7" customFormat="1" ht="12.75">
      <c r="A45" s="25"/>
      <c r="B45" s="1"/>
      <c r="C45" s="1"/>
      <c r="D45" s="29" t="s">
        <v>23</v>
      </c>
      <c r="E45" s="1"/>
      <c r="F45" s="139"/>
      <c r="G45" s="1" t="s">
        <v>24</v>
      </c>
      <c r="H45" s="1"/>
      <c r="I45" s="71"/>
      <c r="J45" s="32"/>
      <c r="K45" s="33"/>
    </row>
    <row r="46" spans="1:11" s="7" customFormat="1" ht="12.75">
      <c r="A46" s="25"/>
      <c r="B46" s="1"/>
      <c r="C46" s="1"/>
      <c r="D46" s="1"/>
      <c r="E46" s="1"/>
      <c r="F46" s="54">
        <f>IF(E44="Eingabefehler",E57,"")</f>
      </c>
      <c r="G46" s="1"/>
      <c r="H46" s="1"/>
      <c r="I46" s="1"/>
      <c r="J46" s="1"/>
      <c r="K46" s="4"/>
    </row>
    <row r="47" spans="1:11" s="7" customFormat="1" ht="12.75">
      <c r="A47" s="25"/>
      <c r="B47" s="1" t="s">
        <v>54</v>
      </c>
      <c r="C47" s="1"/>
      <c r="D47" s="1"/>
      <c r="E47" s="1">
        <f>IF(F47="","Eingabefehler",IF(F47="ja",5,IF(F47="nein",0,"Eingabefehler")))</f>
        <v>0</v>
      </c>
      <c r="F47" s="133" t="s">
        <v>32</v>
      </c>
      <c r="G47" s="1"/>
      <c r="H47" s="55" t="s">
        <v>55</v>
      </c>
      <c r="I47" s="1"/>
      <c r="J47" s="1"/>
      <c r="K47" s="4"/>
    </row>
    <row r="48" spans="1:11" s="7" customFormat="1" ht="12.75">
      <c r="A48" s="25"/>
      <c r="B48" s="1"/>
      <c r="C48" s="1"/>
      <c r="D48" s="1"/>
      <c r="E48" s="1"/>
      <c r="F48" s="29"/>
      <c r="G48" s="1"/>
      <c r="H48" s="1"/>
      <c r="I48" s="1"/>
      <c r="J48" s="1"/>
      <c r="K48" s="4"/>
    </row>
    <row r="49" spans="1:11" s="7" customFormat="1" ht="12.75">
      <c r="A49" s="25"/>
      <c r="B49" s="28" t="s">
        <v>34</v>
      </c>
      <c r="C49" s="1">
        <f>C35</f>
      </c>
      <c r="D49" s="1"/>
      <c r="E49" s="1"/>
      <c r="F49" s="29"/>
      <c r="G49" s="1"/>
      <c r="H49" s="1"/>
      <c r="I49" s="1"/>
      <c r="J49" s="1"/>
      <c r="K49" s="4"/>
    </row>
    <row r="50" spans="1:11" s="7" customFormat="1" ht="4.5" customHeight="1">
      <c r="A50" s="25"/>
      <c r="B50" s="28"/>
      <c r="C50" s="34"/>
      <c r="D50" s="1"/>
      <c r="E50" s="1"/>
      <c r="F50" s="1"/>
      <c r="G50" s="1"/>
      <c r="H50" s="1"/>
      <c r="I50" s="1"/>
      <c r="J50" s="1"/>
      <c r="K50" s="4"/>
    </row>
    <row r="51" spans="1:11" s="7" customFormat="1" ht="15.75">
      <c r="A51" s="25"/>
      <c r="B51" s="34" t="s">
        <v>52</v>
      </c>
      <c r="C51" s="1"/>
      <c r="D51" s="1"/>
      <c r="E51" s="1"/>
      <c r="F51" s="35" t="str">
        <f>IF(AND(F33&lt;&gt;"Eingabefehler",F38&lt;&gt;"Eingabefehler",F44&lt;&gt;"Eingabefehler",E44&lt;&gt;"Eingabefehler",F28&lt;&gt;"Daten fehlen",F29&lt;&gt;"",F37&lt;&gt;""),E33-E38-E44+E47,"Fehlerhafte Grunddaten")</f>
        <v>Fehlerhafte Grunddaten</v>
      </c>
      <c r="G51" s="1"/>
      <c r="H51" s="1"/>
      <c r="I51" s="1"/>
      <c r="J51" s="1"/>
      <c r="K51" s="4"/>
    </row>
    <row r="52" spans="1:11" s="7" customFormat="1" ht="15.75">
      <c r="A52" s="25"/>
      <c r="B52" s="34" t="s">
        <v>53</v>
      </c>
      <c r="C52" s="1"/>
      <c r="D52" s="1"/>
      <c r="E52" s="1" t="str">
        <f>IF(F37&lt;&gt;"",-10*LOG(F37)+14.9,"Eingabefehler")</f>
        <v>Eingabefehler</v>
      </c>
      <c r="F52" s="35" t="str">
        <f>IF(AND(F28&gt;0,F37&gt;0),ROUND(F28+F29+F39,0),"Eingabedaten unvollständig")</f>
        <v>Eingabedaten unvollständig</v>
      </c>
      <c r="G52" s="1"/>
      <c r="H52" s="1"/>
      <c r="I52" s="1"/>
      <c r="J52" s="1"/>
      <c r="K52" s="4"/>
    </row>
    <row r="53" spans="1:11" s="7" customFormat="1" ht="12.75">
      <c r="A53" s="25"/>
      <c r="B53" s="1"/>
      <c r="C53" s="1"/>
      <c r="D53" s="1"/>
      <c r="E53" s="1"/>
      <c r="F53" s="2"/>
      <c r="G53" s="1"/>
      <c r="H53" s="1"/>
      <c r="I53" s="1"/>
      <c r="J53" s="1"/>
      <c r="K53" s="4"/>
    </row>
    <row r="54" spans="1:11" s="7" customFormat="1" ht="12.75">
      <c r="A54" s="25"/>
      <c r="B54" s="1"/>
      <c r="C54" s="1"/>
      <c r="D54" s="1"/>
      <c r="E54" s="1"/>
      <c r="F54" s="2"/>
      <c r="G54" s="1"/>
      <c r="H54" s="1"/>
      <c r="I54" s="1"/>
      <c r="J54" s="1"/>
      <c r="K54" s="4"/>
    </row>
    <row r="55" spans="1:11" s="7" customFormat="1" ht="12.75">
      <c r="A55" s="25"/>
      <c r="B55" s="1"/>
      <c r="C55" s="1"/>
      <c r="D55" s="1"/>
      <c r="E55" s="1"/>
      <c r="F55" s="2"/>
      <c r="G55" s="1"/>
      <c r="H55" s="1"/>
      <c r="I55" s="1"/>
      <c r="J55" s="1"/>
      <c r="K55" s="4"/>
    </row>
    <row r="56" spans="1:11" s="7" customFormat="1" ht="12.75">
      <c r="A56" s="25"/>
      <c r="B56" s="1"/>
      <c r="C56" s="1"/>
      <c r="D56" s="1"/>
      <c r="E56" s="1"/>
      <c r="F56" s="2"/>
      <c r="G56" s="1"/>
      <c r="H56" s="1"/>
      <c r="I56" s="1"/>
      <c r="J56" s="1"/>
      <c r="K56" s="4"/>
    </row>
    <row r="57" spans="1:11" s="7" customFormat="1" ht="12.75" customHeight="1">
      <c r="A57" s="25"/>
      <c r="B57" s="8"/>
      <c r="C57" s="8"/>
      <c r="D57" s="8"/>
      <c r="E57" s="8" t="s">
        <v>25</v>
      </c>
      <c r="F57" s="8"/>
      <c r="G57" s="8"/>
      <c r="H57" s="8"/>
      <c r="I57" s="8"/>
      <c r="J57" s="8"/>
      <c r="K57" s="38"/>
    </row>
    <row r="58" spans="1:11" s="7" customFormat="1" ht="12.7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s="7" customFormat="1" ht="18">
      <c r="A59" s="69" t="str">
        <f>IF(AND(I26&gt;0,F37&gt;0,(F51&lt;&gt;"Fehlerhafte Grunddaten")),IF(AND((F51&gt;=F52),(F51&gt;0),(F52&gt;0)),"Der Schallschutz nach SIA 181 ist für den Raum erfüllt","Achtung nicht erfüllt !"),"Eingabedaten unvollständig")</f>
        <v>Eingabedaten unvollständig</v>
      </c>
      <c r="B59" s="70"/>
      <c r="C59" s="64"/>
      <c r="D59" s="64"/>
      <c r="E59" s="64"/>
      <c r="F59" s="64"/>
      <c r="G59" s="64"/>
      <c r="H59" s="64"/>
      <c r="I59" s="64"/>
      <c r="J59" s="64"/>
      <c r="K59" s="65"/>
    </row>
    <row r="60" spans="1:11" s="7" customFormat="1" ht="12.7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8"/>
    </row>
    <row r="61" spans="1:11" s="7" customFormat="1" ht="12.75">
      <c r="A61" s="128" t="s">
        <v>64</v>
      </c>
      <c r="B61" s="43"/>
      <c r="C61" s="36"/>
      <c r="D61" s="36"/>
      <c r="E61" s="36"/>
      <c r="F61" s="36"/>
      <c r="G61" s="36"/>
      <c r="H61" s="36"/>
      <c r="I61" s="36"/>
      <c r="J61" s="36"/>
      <c r="K61" s="18"/>
    </row>
  </sheetData>
  <sheetProtection password="DEEE" sheet="1" objects="1" scenarios="1"/>
  <mergeCells count="1">
    <mergeCell ref="A2:K2"/>
  </mergeCells>
  <printOptions/>
  <pageMargins left="0.7874015748031497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Nachweis nach SIA 181 Ausgabe 2006</dc:title>
  <dc:subject/>
  <dc:creator>Gruner AG</dc:creator>
  <cp:keywords/>
  <dc:description/>
  <cp:lastModifiedBy>Mohler, Peter</cp:lastModifiedBy>
  <cp:lastPrinted>2007-03-08T10:55:56Z</cp:lastPrinted>
  <dcterms:created xsi:type="dcterms:W3CDTF">2000-07-11T06:59:46Z</dcterms:created>
  <dcterms:modified xsi:type="dcterms:W3CDTF">2014-05-23T13:08:19Z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-210465090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Peter.Mohler@bs.ch</vt:lpwstr>
  </property>
  <property fmtid="{D5CDD505-2E9C-101B-9397-08002B2CF9AE}" pid="6" name="_AuthorEmailDisplayName">
    <vt:lpwstr>Mohler Peter</vt:lpwstr>
  </property>
  <property fmtid="{D5CDD505-2E9C-101B-9397-08002B2CF9AE}" pid="7" name="_ReviewingToolsShownOnce">
    <vt:lpwstr/>
  </property>
</Properties>
</file>