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bs.ch\dfs\BS\WSU\WSU-AUE\Führung\Gremien_Verbände_Behörden\Fachspezifisch\Lärmschutz\CB-I+G-Lärm\VH HLKK\Endversionen\"/>
    </mc:Choice>
  </mc:AlternateContent>
  <xr:revisionPtr revIDLastSave="0" documentId="13_ncr:1_{81550F7C-3C6A-4629-BA02-16E75AFEEA56}" xr6:coauthVersionLast="47" xr6:coauthVersionMax="47" xr10:uidLastSave="{00000000-0000-0000-0000-000000000000}"/>
  <workbookProtection lockStructure="1"/>
  <bookViews>
    <workbookView xWindow="28680" yWindow="-120" windowWidth="29040" windowHeight="15720" xr2:uid="{00000000-000D-0000-FFFF-FFFF00000000}"/>
  </bookViews>
  <sheets>
    <sheet name="Formular" sheetId="5" r:id="rId1"/>
    <sheet name="WP_DB" sheetId="7" r:id="rId2"/>
    <sheet name="Grafik" sheetId="6" r:id="rId3"/>
    <sheet name="Makro" sheetId="1" state="hidden" r:id="rId4"/>
  </sheets>
  <definedNames>
    <definedName name="bild1">INDIRECT("Grafik!$A$"&amp;Formular!$N$28)</definedName>
    <definedName name="_xlnm.Print_Area" localSheetId="0">Formular!$A$1:$K$106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48" i="5" l="1"/>
  <c r="E48" i="5"/>
  <c r="C48" i="5"/>
  <c r="N12" i="5" l="1"/>
  <c r="O12" i="5"/>
  <c r="I28" i="5"/>
  <c r="N26" i="5"/>
  <c r="N28" i="5" s="1"/>
  <c r="N57" i="5" l="1"/>
  <c r="O57" i="5" s="1"/>
  <c r="N59" i="5" l="1"/>
  <c r="A60" i="5" s="1"/>
  <c r="N55" i="5"/>
  <c r="O55" i="5" s="1"/>
  <c r="O59" i="5" l="1"/>
  <c r="N66" i="5" s="1"/>
  <c r="N16" i="5"/>
  <c r="N32" i="5"/>
  <c r="N36" i="5"/>
  <c r="N34" i="5"/>
  <c r="I25" i="5" l="1"/>
  <c r="O66" i="5"/>
  <c r="B65" i="5"/>
  <c r="N49" i="5"/>
  <c r="N48" i="5"/>
  <c r="N47" i="5" l="1"/>
  <c r="K28" i="5" l="1"/>
  <c r="K25" i="5"/>
  <c r="K42" i="5"/>
  <c r="K30" i="5"/>
  <c r="K26" i="5"/>
  <c r="N50" i="5"/>
  <c r="O50" i="5" s="1"/>
  <c r="K47" i="5" s="1"/>
  <c r="N38" i="5"/>
  <c r="K32" i="5" s="1"/>
  <c r="I45" i="5"/>
  <c r="K45" i="5" s="1"/>
  <c r="I43" i="5"/>
  <c r="K43" i="5" s="1"/>
  <c r="I30" i="5"/>
  <c r="N22" i="5" l="1"/>
  <c r="O21" i="5"/>
  <c r="O20" i="5" s="1"/>
  <c r="N21" i="5"/>
  <c r="N20" i="5" s="1"/>
  <c r="O22" i="5"/>
  <c r="I22" i="5" l="1"/>
  <c r="K22" i="5"/>
  <c r="N40" i="5"/>
  <c r="K40" i="5" s="1"/>
  <c r="K41" i="5" s="1"/>
  <c r="K49" i="5" l="1"/>
  <c r="I40" i="5"/>
  <c r="I32" i="5" l="1"/>
  <c r="I41" i="5" l="1"/>
  <c r="I49" i="5" s="1"/>
  <c r="P64" i="5" l="1"/>
  <c r="P63" i="5"/>
  <c r="B63" i="5" s="1"/>
  <c r="N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Stocker Martin</author>
  </authors>
  <commentList>
    <comment ref="B12" authorId="0" shapeId="0" xr:uid="{CE2222F8-8B60-4AED-8348-D418D21983DC}">
      <text>
        <r>
          <rPr>
            <b/>
            <sz val="9"/>
            <color rgb="FF000000"/>
            <rFont val="Segoe UI"/>
            <family val="2"/>
            <charset val="1"/>
          </rPr>
          <t xml:space="preserve">Si l'installation a été autorisée après l'entrée en vigueur de la loi sur la protection de l'environnement (1er janvier 1985), il s'agit d'une nouvelle installation fixe au sens de l'art. 7 de l'ordonnance sur la protection contre le bruit (OPB) et les valeurs de planification doivent donc être respectées.
</t>
        </r>
        <r>
          <rPr>
            <b/>
            <sz val="9"/>
            <color rgb="FF000000"/>
            <rFont val="Segoe UI"/>
            <family val="2"/>
            <charset val="1"/>
          </rPr>
          <t xml:space="preserve">
</t>
        </r>
        <r>
          <rPr>
            <b/>
            <sz val="9"/>
            <color rgb="FF000000"/>
            <rFont val="Segoe UI"/>
            <family val="2"/>
            <charset val="1"/>
          </rPr>
          <t>Sont considérées comme installations existantes les installations qui ont été autorisées avant l'entrée en vigueur de la LPE. Si celles-ci font l'objet de modifications importantes, les valeurs limites d'immission prévues à l'art. 8 OPB s'appliquent.</t>
        </r>
      </text>
    </comment>
    <comment ref="I16" authorId="0" shapeId="0" xr:uid="{00000000-0006-0000-0000-000001000000}">
      <text>
        <r>
          <rPr>
            <b/>
            <sz val="9"/>
            <color rgb="FF000000"/>
            <rFont val="Segoe UI"/>
            <family val="2"/>
            <charset val="1"/>
          </rPr>
          <t>Le niveau de pression acoustique doit impérativement être accompagné de la distance correspondante s1, conformément aux indications du fabricant.</t>
        </r>
      </text>
    </comment>
    <comment ref="B20" authorId="0" shapeId="0" xr:uid="{00000000-0006-0000-0000-000002000000}">
      <text>
        <r>
          <rPr>
            <b/>
            <sz val="9"/>
            <color rgb="FF000000"/>
            <rFont val="Segoe UI"/>
            <family val="2"/>
            <charset val="1"/>
          </rPr>
          <t xml:space="preserve">Ne sont pas considérés comme locaux d'exploitation :
</t>
        </r>
        <r>
          <rPr>
            <b/>
            <sz val="9"/>
            <color rgb="FF000000"/>
            <rFont val="Segoe UI"/>
            <family val="2"/>
            <charset val="1"/>
          </rPr>
          <t xml:space="preserve">les locaux dans les écoles, les établissements et les foyers.
</t>
        </r>
        <r>
          <rPr>
            <b/>
            <sz val="9"/>
            <color rgb="FF000000"/>
            <rFont val="Segoe UI"/>
            <family val="2"/>
            <charset val="1"/>
          </rPr>
          <t xml:space="preserve">
</t>
        </r>
        <r>
          <rPr>
            <b/>
            <sz val="9"/>
            <color rgb="FF000000"/>
            <rFont val="Segoe UI"/>
            <family val="2"/>
            <charset val="1"/>
          </rPr>
          <t>Ceci ne s'applique aux locaux dans les auberges que s'ils peuvent être suffisamment aérés même lorsque les fenêtres sont fermées.</t>
        </r>
      </text>
    </comment>
    <comment ref="B22" authorId="0" shapeId="0" xr:uid="{00000000-0006-0000-0000-000003000000}">
      <text>
        <r>
          <rPr>
            <b/>
            <sz val="10"/>
            <color rgb="FF000000"/>
            <rFont val="Calibri"/>
            <family val="2"/>
          </rPr>
          <t xml:space="preserve">Le degré de sensibilité au lieu de réception est déterminant, et non l'emplacement de l'installation.
</t>
        </r>
      </text>
    </comment>
    <comment ref="B28" authorId="0" shapeId="0" xr:uid="{00000000-0006-0000-0000-000004000000}">
      <text>
        <r>
          <rPr>
            <b/>
            <sz val="10"/>
            <color rgb="FF000000"/>
            <rFont val="Calibri"/>
            <family val="2"/>
          </rPr>
          <t>L'installation doit être située à 3 m de la façade pour être considérée comme indépendante (propagation libre).</t>
        </r>
      </text>
    </comment>
    <comment ref="D30" authorId="0" shapeId="0" xr:uid="{00000000-0006-0000-0000-000005000000}">
      <text>
        <r>
          <rPr>
            <b/>
            <sz val="10"/>
            <color rgb="FF000000"/>
            <rFont val="Calibri"/>
            <family val="2"/>
          </rPr>
          <t xml:space="preserve">Distance entre le centre de la source de bruit et le milieu de la fenêtre du lieu de réception.
</t>
        </r>
      </text>
    </comment>
    <comment ref="G40" authorId="0" shapeId="0" xr:uid="{00000000-0006-0000-0000-000006000000}">
      <text>
        <r>
          <rPr>
            <b/>
            <sz val="10"/>
            <color rgb="FF000000"/>
            <rFont val="Calibri"/>
            <family val="2"/>
          </rPr>
          <t xml:space="preserve">Applicable uniquement aux installations identiques situées immédiatement les unes à côté des autres.
</t>
        </r>
      </text>
    </comment>
    <comment ref="B43" authorId="0" shapeId="0" xr:uid="{00000000-0006-0000-0000-000007000000}">
      <text>
        <r>
          <rPr>
            <b/>
            <sz val="10"/>
            <color rgb="FF000000"/>
            <rFont val="Calibri"/>
            <family val="2"/>
          </rPr>
          <t xml:space="preserve">Légèrement audible en régime normal selon l'aide à l'exécution.
</t>
        </r>
        <r>
          <rPr>
            <b/>
            <sz val="10"/>
            <color rgb="FF000000"/>
            <rFont val="Calibri"/>
            <family val="2"/>
          </rPr>
          <t>Tout écart doit être justifié.</t>
        </r>
      </text>
    </comment>
    <comment ref="B45" authorId="0" shapeId="0" xr:uid="{00000000-0006-0000-0000-000008000000}">
      <text>
        <r>
          <rPr>
            <b/>
            <sz val="10"/>
            <color rgb="FF000000"/>
            <rFont val="Calibri"/>
            <family val="2"/>
          </rPr>
          <t xml:space="preserve">Non audible en régime normal selon l'aide à l'exécution.
</t>
        </r>
        <r>
          <rPr>
            <b/>
            <sz val="10"/>
            <color rgb="FF000000"/>
            <rFont val="Calibri"/>
            <family val="2"/>
          </rPr>
          <t>Tout écart doit être justifié.</t>
        </r>
      </text>
    </comment>
    <comment ref="B47" authorId="0" shapeId="0" xr:uid="{00000000-0006-0000-0000-000009000000}">
      <text>
        <r>
          <rPr>
            <b/>
            <sz val="10"/>
            <color rgb="FF000000"/>
            <rFont val="Calibri"/>
            <family val="2"/>
          </rPr>
          <t>Pour les installations qui s'allument et s'éteignent en fonction de la température (p. ex. les chauffages, les climatiseurs) et pour lesquelles aucune période d'interruption n'est définie, aucune correction de la durée d'exploitation n'est appliquée.</t>
        </r>
      </text>
    </comment>
    <comment ref="B55" authorId="0" shapeId="0" xr:uid="{00000000-0006-0000-0000-00000A000000}">
      <text>
        <r>
          <rPr>
            <b/>
            <sz val="10"/>
            <color rgb="FF000000"/>
            <rFont val="Calibri"/>
            <family val="2"/>
          </rPr>
          <t>En vertu du principe de prévention, un emplacement causant le moins de nuisances sonores possible doit être choisi.</t>
        </r>
      </text>
    </comment>
    <comment ref="B57" authorId="0" shapeId="0" xr:uid="{00000000-0006-0000-0000-00000B000000}">
      <text>
        <r>
          <rPr>
            <b/>
            <sz val="10"/>
            <color rgb="FF000000"/>
            <rFont val="Calibri"/>
            <family val="2"/>
          </rPr>
          <t>En vertu du principe de prévention, la durée d'exploitation doit être limitée autant que possible dans la mesure où cela est réalisable sur le plan opérationnel.</t>
        </r>
      </text>
    </comment>
    <comment ref="B59" authorId="0" shapeId="0" xr:uid="{00000000-0006-0000-0000-00000C000000}">
      <text>
        <r>
          <rPr>
            <b/>
            <sz val="10"/>
            <color rgb="FF000000"/>
            <rFont val="Calibri"/>
            <family val="2"/>
          </rPr>
          <t>En vertu du principe de prévention, d'autres mesures doivent être examinées. Il convient à cet égard de tenir compte du principe de proportionnalité.</t>
        </r>
      </text>
    </comment>
    <comment ref="B60" authorId="0" shapeId="0" xr:uid="{B9D3E45E-782A-4E5F-A431-93AC16EBF574}">
      <text>
        <r>
          <rPr>
            <b/>
            <sz val="10"/>
            <color rgb="FF000000"/>
            <rFont val="Calibri"/>
            <family val="2"/>
          </rPr>
          <t>Si des mesures préventives ont été examinées ou déjà planifiées, celles-ci doivent être mentionnées ici.</t>
        </r>
      </text>
    </comment>
  </commentList>
</comments>
</file>

<file path=xl/sharedStrings.xml><?xml version="1.0" encoding="utf-8"?>
<sst xmlns="http://schemas.openxmlformats.org/spreadsheetml/2006/main" count="147" uniqueCount="123">
  <si>
    <t>Klicke auf Bild in D6</t>
  </si>
  <si>
    <t>Klicke auf Bild in D12</t>
  </si>
  <si>
    <t>Klicke auf Bild in D18</t>
  </si>
  <si>
    <t>Zuerst Bilder einfügen</t>
  </si>
  <si>
    <t>Jedem Bild das zugehörige Makro zuweisen</t>
  </si>
  <si>
    <t>Adresse</t>
  </si>
  <si>
    <t>m</t>
  </si>
  <si>
    <t>dbA</t>
  </si>
  <si>
    <t>dBA</t>
  </si>
  <si>
    <t>dB</t>
  </si>
  <si>
    <t xml:space="preserve">Évaluation des émissions sonores pour les installations de chauffage, de ventilation et de climatisation </t>
  </si>
  <si>
    <t>N° de parcelle</t>
  </si>
  <si>
    <t>Requérant</t>
  </si>
  <si>
    <t>NPA / Lieu</t>
  </si>
  <si>
    <t>Demande de permis de construire n°</t>
  </si>
  <si>
    <t>Informations générales</t>
  </si>
  <si>
    <r>
      <t>Informations sur l'installation</t>
    </r>
    <r>
      <rPr>
        <sz val="11"/>
        <color rgb="FF000000"/>
        <rFont val="Calibri"/>
        <family val="2"/>
        <scheme val="minor"/>
      </rPr>
      <t xml:space="preserve"> (fiche tech.  + plan de situation avec l'installation à fournir en annexe)</t>
    </r>
  </si>
  <si>
    <t>Type d'installation :</t>
  </si>
  <si>
    <t>Installation nouvelle ou modifiée ?</t>
  </si>
  <si>
    <t>Fabricant</t>
  </si>
  <si>
    <t>Modèle / tpye</t>
  </si>
  <si>
    <t>Puissance</t>
  </si>
  <si>
    <r>
      <t xml:space="preserve">  à une distance s</t>
    </r>
    <r>
      <rPr>
        <b/>
        <vertAlign val="subscript"/>
        <sz val="9"/>
        <color indexed="8"/>
        <rFont val="Calibri"/>
        <family val="2"/>
        <scheme val="minor"/>
      </rPr>
      <t>1</t>
    </r>
    <r>
      <rPr>
        <b/>
        <sz val="9"/>
        <color rgb="FF000000"/>
        <rFont val="Calibri (Body)"/>
      </rPr>
      <t xml:space="preserve"> de</t>
    </r>
  </si>
  <si>
    <t>Jour</t>
  </si>
  <si>
    <t>Nuit</t>
  </si>
  <si>
    <t>au lieu de réception</t>
  </si>
  <si>
    <t>Locaux à suage sensible au bruit</t>
  </si>
  <si>
    <t>Valeur limite d'exposition</t>
  </si>
  <si>
    <r>
      <rPr>
        <b/>
        <sz val="10"/>
        <color theme="1"/>
        <rFont val="Calibri"/>
        <family val="2"/>
        <scheme val="minor"/>
      </rPr>
      <t>déterminante au lieu de réception</t>
    </r>
    <r>
      <rPr>
        <sz val="10"/>
        <color theme="1"/>
        <rFont val="Calibri"/>
        <family val="2"/>
        <scheme val="minor"/>
      </rPr>
      <t xml:space="preserve">       (Dengré de sensibilité DS)</t>
    </r>
  </si>
  <si>
    <t>Respect des valeurs limite d'exposition</t>
  </si>
  <si>
    <t>Nombre :</t>
  </si>
  <si>
    <t>pcs</t>
  </si>
  <si>
    <r>
      <t>Correction de la directivité D</t>
    </r>
    <r>
      <rPr>
        <b/>
        <vertAlign val="subscript"/>
        <sz val="10"/>
        <color theme="1"/>
        <rFont val="Calibri"/>
        <family val="2"/>
        <scheme val="minor"/>
      </rPr>
      <t>C</t>
    </r>
  </si>
  <si>
    <t>Distance par rapport au lieu de réception</t>
  </si>
  <si>
    <t>Bâtiment voisin; si parcelle voisine non construite, alignement resp. distance aux limites; pour immeubles collectifs, à l'intérieur de l'immeuble.</t>
  </si>
  <si>
    <t>Mesures de protection contre le bruit</t>
  </si>
  <si>
    <t>Installations en cascade</t>
  </si>
  <si>
    <r>
      <t xml:space="preserve">Correction de niveau K1 </t>
    </r>
    <r>
      <rPr>
        <sz val="10"/>
        <color theme="1"/>
        <rFont val="Calibri"/>
        <family val="2"/>
        <scheme val="minor"/>
      </rPr>
      <t>pour installations CVC</t>
    </r>
  </si>
  <si>
    <t xml:space="preserve">Correction de niveau K2                      </t>
  </si>
  <si>
    <t xml:space="preserve">Correction de niveau K3         </t>
  </si>
  <si>
    <t>Correction de la durée d'exploitation</t>
  </si>
  <si>
    <r>
      <t>Niveau d'évaluation L</t>
    </r>
    <r>
      <rPr>
        <b/>
        <vertAlign val="subscript"/>
        <sz val="10"/>
        <color indexed="8"/>
        <rFont val="Calibri"/>
        <family val="2"/>
        <scheme val="minor"/>
      </rPr>
      <t>r</t>
    </r>
  </si>
  <si>
    <t>Audibilité des composantes tonales</t>
  </si>
  <si>
    <t>Audibilité des composantes impulsives</t>
  </si>
  <si>
    <r>
      <t xml:space="preserve">  Puissance acoustique L</t>
    </r>
    <r>
      <rPr>
        <b/>
        <vertAlign val="subscript"/>
        <sz val="10"/>
        <color indexed="8"/>
        <rFont val="Calibri"/>
        <family val="2"/>
        <scheme val="minor"/>
      </rPr>
      <t>wA</t>
    </r>
  </si>
  <si>
    <r>
      <t xml:space="preserve">  Pression acoustique L</t>
    </r>
    <r>
      <rPr>
        <b/>
        <vertAlign val="subscript"/>
        <sz val="10"/>
        <color theme="1"/>
        <rFont val="Calibri"/>
        <family val="2"/>
        <scheme val="minor"/>
      </rPr>
      <t>pA</t>
    </r>
  </si>
  <si>
    <t>Niveau de puissance acoustique L</t>
  </si>
  <si>
    <t>Terme de conversion niveau de pression acoustique</t>
  </si>
  <si>
    <r>
      <t>Niveau de pression acoustique L</t>
    </r>
    <r>
      <rPr>
        <b/>
        <vertAlign val="subscript"/>
        <sz val="11"/>
        <color indexed="8"/>
        <rFont val="Calibri"/>
        <family val="2"/>
        <scheme val="minor"/>
      </rPr>
      <t>pA</t>
    </r>
    <r>
      <rPr>
        <b/>
        <sz val="11"/>
        <color indexed="8"/>
        <rFont val="Calibri"/>
        <family val="2"/>
        <scheme val="minor"/>
      </rPr>
      <t xml:space="preserve"> au lieu de réception</t>
    </r>
  </si>
  <si>
    <t>Examen des mesures préventives</t>
  </si>
  <si>
    <t>Si les valeurs limites d'exposition sont respectées (en particulier dans une zone de DS II), des mesures additionnelles de réduction des émissions ne sont en règle générale considérées comme économiquement supportables uniquement si une réduction supplémentaire significative des émissions (≥ 3dB) peut être obtenue à un coût relativement faible.</t>
  </si>
  <si>
    <t>Niveau de puissance acoustique</t>
  </si>
  <si>
    <t>Emplacement optimisé</t>
  </si>
  <si>
    <t>Limitation de la durée d'exploitation</t>
  </si>
  <si>
    <t>Autres mesures</t>
  </si>
  <si>
    <t>Évaluation du bruit</t>
  </si>
  <si>
    <t>Contact en cas de questions</t>
  </si>
  <si>
    <t>Auteur</t>
  </si>
  <si>
    <t>Nom</t>
  </si>
  <si>
    <t>E-mail</t>
  </si>
  <si>
    <t>Téléphone</t>
  </si>
  <si>
    <t>Lieu, date</t>
  </si>
  <si>
    <t>Signature</t>
  </si>
  <si>
    <t>Annexes</t>
  </si>
  <si>
    <t>Selon l'aide à lexécution 6.20 du Cercle Bruit</t>
  </si>
  <si>
    <t>Évaluation acoustique des systèmes de chauffage, de ventilation, de climatisation et de réfrigération</t>
  </si>
  <si>
    <t>Aide à l'exécution 6.20 du CB</t>
  </si>
  <si>
    <t>Nouvelle installation</t>
  </si>
  <si>
    <t>Installation existante</t>
  </si>
  <si>
    <t>DS I (zone de repos)</t>
  </si>
  <si>
    <t>DS II (zone d'habitation)</t>
  </si>
  <si>
    <t>DS III (par ex. zone mixte)</t>
  </si>
  <si>
    <t>DS IV (zone industrielle)</t>
  </si>
  <si>
    <t>Locaux à suage sensible au bruit au lieu de réception</t>
  </si>
  <si>
    <t>Installation nouvelle ou existante</t>
  </si>
  <si>
    <t>Valeur de planification</t>
  </si>
  <si>
    <t>jour</t>
  </si>
  <si>
    <t>Correction de la direction</t>
  </si>
  <si>
    <t>Installation indépendante (propagation libre)</t>
  </si>
  <si>
    <t>Installation en façade</t>
  </si>
  <si>
    <t>Installation dans un angle de façade rentrant</t>
  </si>
  <si>
    <t>Installation et lieu de réception sur la même façade</t>
  </si>
  <si>
    <t>Installation dans un angle de la même façade</t>
  </si>
  <si>
    <t>Locaux d'habitation</t>
  </si>
  <si>
    <t>Locaux d'exploitation</t>
  </si>
  <si>
    <t>Non audible</t>
  </si>
  <si>
    <t>Légèrement audible (régime normal) +2 dB</t>
  </si>
  <si>
    <t>Clairement audible +4 dB</t>
  </si>
  <si>
    <t>Fortement audible +6 dB</t>
  </si>
  <si>
    <t>Composantes tonales</t>
  </si>
  <si>
    <t>Composantes impulsives</t>
  </si>
  <si>
    <t>Légèrement audible +2 dB</t>
  </si>
  <si>
    <t>Justification</t>
  </si>
  <si>
    <t>Durée d'exploitation</t>
  </si>
  <si>
    <t>Fonctionnement continu</t>
  </si>
  <si>
    <t>Durée d'exploitation limitée la nuit</t>
  </si>
  <si>
    <t>Fonctionnement de jour uniquement (7 à 19 heures)</t>
  </si>
  <si>
    <t>Emplacement optimisé pour le voisinage</t>
  </si>
  <si>
    <t>Emplacement optimisé pour le voisinage et son propre bâtiment</t>
  </si>
  <si>
    <t>Emplacement optimisé pour son propre bâtiment</t>
  </si>
  <si>
    <t>Installations cloisonnées</t>
  </si>
  <si>
    <t>Propre justification : (p. ex. Lr nettement inférieur à la valeur de planification)</t>
  </si>
  <si>
    <t>Emplacement non vérifié</t>
  </si>
  <si>
    <t>Valeurs de planification</t>
  </si>
  <si>
    <t>Valeurs limites d'immission</t>
  </si>
  <si>
    <t>Les valeurs de planification sont respectées.</t>
  </si>
  <si>
    <t>Les valeurs de planification sont dépassées.</t>
  </si>
  <si>
    <t>Les valeurs limites d'immission sont respectées.</t>
  </si>
  <si>
    <t>Les valeurs limites d'immission sont dépassées.</t>
  </si>
  <si>
    <t>Aucune autre mesure préventive n'a été examinée.</t>
  </si>
  <si>
    <t>D'autres mesures préventives envisageables se sont avérées disproportionnées, p. ex. :</t>
  </si>
  <si>
    <t>D'autres mesures préventives ont déjà été mises en œuvre.</t>
  </si>
  <si>
    <t>Aucune restriction des heures d'exploitation n'a été examinée.</t>
  </si>
  <si>
    <t>Les mesures préventives suivantes ont notamment été examinées :</t>
  </si>
  <si>
    <t>Les mesures préventives suivantes ont été prévues ou déjà mises en œuvre :</t>
  </si>
  <si>
    <t>Les mesures préventives envisageables ont été examinées et les mesures proportionnées sont mises en œuvre. Le principe de prévention est donc respecté.</t>
  </si>
  <si>
    <t>Les mesures préventives envisageables n'ont pas été suffisamment examinées. Le principe de prévention n'est donc pas respecté.</t>
  </si>
  <si>
    <t> </t>
  </si>
  <si>
    <t>Durée d'exploitation limitée dans la mesure du possible sur le plan opérationnel et technique.</t>
  </si>
  <si>
    <t>Énumération des mesures préventives examinées.</t>
  </si>
  <si>
    <t>Attestation du respect des exigences de protection contre le 
bruit pour les systèmes CVC et similaires dans des situations simples</t>
  </si>
  <si>
    <t>y</t>
  </si>
  <si>
    <t>Évaluation du respect du principe 
de précaution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</si>
</sst>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 &quot;dB(A)&quot;"/>
    <numFmt numFmtId="166" formatCode="0\ &quot;dB&quot;"/>
    <numFmt numFmtId="167" formatCode="0\ &quot;kW&quot;"/>
    <numFmt numFmtId="168" formatCode="0.0\ &quot;dB&quot;"/>
    <numFmt numFmtId="169" formatCode="0.0\ &quot;dB(A)&quot;"/>
    <numFmt numFmtId="170" formatCode="hh/mm&quot; h&quot;;@"/>
  </numFmts>
  <fonts count="35">
    <font>
      <sz val="10"/>
      <name val="Arial"/>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6"/>
      <color theme="1"/>
      <name val="Calibri"/>
      <family val="2"/>
      <scheme val="minor"/>
    </font>
    <font>
      <b/>
      <sz val="10"/>
      <color theme="1"/>
      <name val="Calibri"/>
      <family val="2"/>
      <scheme val="minor"/>
    </font>
    <font>
      <sz val="8"/>
      <color theme="1"/>
      <name val="Calibri"/>
      <family val="2"/>
      <scheme val="minor"/>
    </font>
    <font>
      <sz val="9"/>
      <name val="Calibri"/>
      <family val="2"/>
      <scheme val="minor"/>
    </font>
    <font>
      <b/>
      <sz val="14"/>
      <color theme="1"/>
      <name val="Calibri"/>
      <family val="2"/>
      <scheme val="minor"/>
    </font>
    <font>
      <b/>
      <sz val="10"/>
      <name val="Arial"/>
      <family val="2"/>
    </font>
    <font>
      <b/>
      <sz val="10"/>
      <name val="Calibri"/>
      <family val="2"/>
      <scheme val="minor"/>
    </font>
    <font>
      <sz val="10"/>
      <name val="Calibri"/>
      <family val="2"/>
      <scheme val="minor"/>
    </font>
    <font>
      <sz val="8"/>
      <color rgb="FF000000"/>
      <name val="Tahoma"/>
      <family val="2"/>
    </font>
    <font>
      <sz val="10"/>
      <name val="Arial"/>
      <family val="2"/>
    </font>
    <font>
      <sz val="10"/>
      <name val="Arial"/>
      <family val="2"/>
    </font>
    <font>
      <b/>
      <sz val="12"/>
      <color theme="1"/>
      <name val="Calibri"/>
      <family val="2"/>
      <scheme val="minor"/>
    </font>
    <font>
      <b/>
      <vertAlign val="subscript"/>
      <sz val="11"/>
      <color indexed="8"/>
      <name val="Calibri"/>
      <family val="2"/>
      <scheme val="minor"/>
    </font>
    <font>
      <b/>
      <sz val="11"/>
      <color indexed="8"/>
      <name val="Calibri"/>
      <family val="2"/>
      <scheme val="minor"/>
    </font>
    <font>
      <sz val="9"/>
      <color theme="1"/>
      <name val="Arial"/>
      <family val="2"/>
    </font>
    <font>
      <sz val="10"/>
      <color theme="1"/>
      <name val="Arial"/>
      <family val="2"/>
    </font>
    <font>
      <sz val="9"/>
      <color theme="0"/>
      <name val="Calibri"/>
      <family val="2"/>
      <scheme val="minor"/>
    </font>
    <font>
      <sz val="8"/>
      <name val="Arial"/>
      <family val="2"/>
    </font>
    <font>
      <b/>
      <vertAlign val="subscript"/>
      <sz val="9"/>
      <color indexed="8"/>
      <name val="Calibri"/>
      <family val="2"/>
      <scheme val="minor"/>
    </font>
    <font>
      <b/>
      <sz val="10"/>
      <color indexed="8"/>
      <name val="Calibri"/>
      <family val="2"/>
      <scheme val="minor"/>
    </font>
    <font>
      <b/>
      <vertAlign val="subscript"/>
      <sz val="10"/>
      <color indexed="8"/>
      <name val="Calibri"/>
      <family val="2"/>
      <scheme val="minor"/>
    </font>
    <font>
      <b/>
      <vertAlign val="subscript"/>
      <sz val="10"/>
      <color theme="1"/>
      <name val="Calibri"/>
      <family val="2"/>
      <scheme val="minor"/>
    </font>
    <font>
      <u/>
      <sz val="10"/>
      <color theme="10"/>
      <name val="Arial"/>
      <family val="2"/>
    </font>
    <font>
      <sz val="11"/>
      <color rgb="FF000000"/>
      <name val="Calibri"/>
      <family val="2"/>
      <scheme val="minor"/>
    </font>
    <font>
      <b/>
      <sz val="9"/>
      <color rgb="FF000000"/>
      <name val="Segoe UI"/>
      <family val="2"/>
      <charset val="1"/>
    </font>
    <font>
      <b/>
      <sz val="9"/>
      <color rgb="FF000000"/>
      <name val="Calibri (Body)"/>
    </font>
    <font>
      <b/>
      <sz val="10"/>
      <color rgb="FF000000"/>
      <name val="Calibri"/>
      <family val="2"/>
    </font>
    <font>
      <sz val="8"/>
      <color rgb="FF000000"/>
      <name val="Segoe UI"/>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style="double">
        <color indexed="64"/>
      </bottom>
      <diagonal/>
    </border>
  </borders>
  <cellStyleXfs count="4">
    <xf numFmtId="0" fontId="0" fillId="0" borderId="0"/>
    <xf numFmtId="0" fontId="2" fillId="0" borderId="0"/>
    <xf numFmtId="43" fontId="17" fillId="0" borderId="0" applyFont="0" applyFill="0" applyBorder="0" applyAlignment="0" applyProtection="0"/>
    <xf numFmtId="0" fontId="29" fillId="0" borderId="0" applyNumberFormat="0" applyFill="0" applyBorder="0" applyAlignment="0" applyProtection="0"/>
  </cellStyleXfs>
  <cellXfs count="136">
    <xf numFmtId="0" fontId="0" fillId="0" borderId="0" xfId="0"/>
    <xf numFmtId="0" fontId="4" fillId="0" borderId="0" xfId="1" applyFont="1" applyProtection="1">
      <protection hidden="1"/>
    </xf>
    <xf numFmtId="0" fontId="4" fillId="0" borderId="0" xfId="1" applyFont="1" applyProtection="1">
      <protection locked="0" hidden="1"/>
    </xf>
    <xf numFmtId="0" fontId="4" fillId="0" borderId="0" xfId="1" applyFont="1"/>
    <xf numFmtId="0" fontId="5" fillId="0" borderId="0" xfId="1" applyFont="1" applyProtection="1">
      <protection hidden="1"/>
    </xf>
    <xf numFmtId="0" fontId="5" fillId="0" borderId="0" xfId="1" applyFont="1"/>
    <xf numFmtId="0" fontId="5" fillId="0" borderId="0" xfId="1" applyFont="1" applyProtection="1">
      <protection locked="0" hidden="1"/>
    </xf>
    <xf numFmtId="0" fontId="7" fillId="0" borderId="0" xfId="1" applyFont="1" applyAlignment="1">
      <alignment vertical="top"/>
    </xf>
    <xf numFmtId="0" fontId="4" fillId="0" borderId="0" xfId="1" applyFont="1" applyAlignment="1" applyProtection="1">
      <alignment vertical="center"/>
      <protection locked="0" hidden="1"/>
    </xf>
    <xf numFmtId="0" fontId="4" fillId="0" borderId="0" xfId="1" applyFont="1" applyAlignment="1">
      <alignment vertical="center"/>
    </xf>
    <xf numFmtId="0" fontId="5" fillId="0" borderId="0" xfId="1" applyFont="1" applyAlignment="1" applyProtection="1">
      <alignment vertical="center"/>
      <protection hidden="1"/>
    </xf>
    <xf numFmtId="0" fontId="5" fillId="0" borderId="0" xfId="1" applyFont="1" applyAlignment="1">
      <alignment vertical="center"/>
    </xf>
    <xf numFmtId="0" fontId="12" fillId="0" borderId="0" xfId="0" applyFont="1"/>
    <xf numFmtId="0" fontId="3" fillId="0" borderId="0" xfId="1" applyFont="1"/>
    <xf numFmtId="0" fontId="8" fillId="0" borderId="0" xfId="1" applyFont="1" applyAlignment="1">
      <alignment horizontal="right" vertical="center"/>
    </xf>
    <xf numFmtId="0" fontId="4" fillId="0" borderId="0" xfId="1" applyFont="1" applyAlignment="1">
      <alignment horizontal="center" vertical="top"/>
    </xf>
    <xf numFmtId="0" fontId="4" fillId="0" borderId="0" xfId="1" applyFont="1" applyAlignment="1">
      <alignment horizontal="right" vertical="top"/>
    </xf>
    <xf numFmtId="0" fontId="4" fillId="0" borderId="0" xfId="1" applyFont="1" applyAlignment="1">
      <alignment horizontal="left" vertical="center"/>
    </xf>
    <xf numFmtId="0" fontId="8" fillId="0" borderId="0" xfId="1" applyFont="1"/>
    <xf numFmtId="0" fontId="4" fillId="0" borderId="0" xfId="1" applyFont="1" applyAlignment="1">
      <alignment vertical="top"/>
    </xf>
    <xf numFmtId="0" fontId="6" fillId="0" borderId="0" xfId="1" applyFont="1"/>
    <xf numFmtId="0" fontId="16" fillId="0" borderId="0" xfId="0" applyFont="1"/>
    <xf numFmtId="0" fontId="11" fillId="0" borderId="0" xfId="1" applyFont="1"/>
    <xf numFmtId="0" fontId="18" fillId="0" borderId="0" xfId="1" applyFont="1"/>
    <xf numFmtId="0" fontId="7" fillId="0" borderId="0" xfId="1" applyFont="1" applyAlignment="1">
      <alignment wrapText="1"/>
    </xf>
    <xf numFmtId="0" fontId="6" fillId="0" borderId="0" xfId="1" applyFont="1" applyAlignment="1">
      <alignment vertical="center"/>
    </xf>
    <xf numFmtId="0" fontId="8" fillId="0" borderId="0" xfId="1" applyFont="1" applyAlignment="1">
      <alignment vertical="top" wrapText="1"/>
    </xf>
    <xf numFmtId="0" fontId="4" fillId="0" borderId="0" xfId="1" applyFont="1" applyAlignment="1">
      <alignment wrapText="1"/>
    </xf>
    <xf numFmtId="0" fontId="8" fillId="0" borderId="0" xfId="1" applyFont="1" applyAlignment="1">
      <alignment vertical="top"/>
    </xf>
    <xf numFmtId="0" fontId="7" fillId="0" borderId="0" xfId="1" applyFont="1" applyAlignment="1">
      <alignment vertical="center"/>
    </xf>
    <xf numFmtId="0" fontId="4" fillId="0" borderId="0" xfId="1" applyFont="1" applyAlignment="1">
      <alignment vertical="top" wrapText="1"/>
    </xf>
    <xf numFmtId="0" fontId="4" fillId="0" borderId="0" xfId="1" applyFont="1" applyAlignment="1">
      <alignment horizontal="left" wrapText="1"/>
    </xf>
    <xf numFmtId="165" fontId="4" fillId="0" borderId="0" xfId="1" applyNumberFormat="1" applyFont="1" applyAlignment="1">
      <alignment vertical="top"/>
    </xf>
    <xf numFmtId="165" fontId="4" fillId="0" borderId="0" xfId="1" applyNumberFormat="1" applyFont="1"/>
    <xf numFmtId="1" fontId="4" fillId="0" borderId="0" xfId="1" applyNumberFormat="1" applyFont="1"/>
    <xf numFmtId="1" fontId="4" fillId="0" borderId="0" xfId="1" applyNumberFormat="1" applyFont="1" applyAlignment="1">
      <alignment vertical="center"/>
    </xf>
    <xf numFmtId="166" fontId="4" fillId="0" borderId="0" xfId="1" applyNumberFormat="1" applyFont="1"/>
    <xf numFmtId="0" fontId="8"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right"/>
    </xf>
    <xf numFmtId="0" fontId="5" fillId="0" borderId="0" xfId="1" applyFont="1" applyAlignment="1">
      <alignment horizontal="right" vertical="center"/>
    </xf>
    <xf numFmtId="168" fontId="4" fillId="0" borderId="0" xfId="1" applyNumberFormat="1" applyFont="1"/>
    <xf numFmtId="20" fontId="0" fillId="0" borderId="0" xfId="0" applyNumberFormat="1"/>
    <xf numFmtId="2" fontId="5" fillId="0" borderId="0" xfId="1" applyNumberFormat="1" applyFont="1"/>
    <xf numFmtId="0" fontId="8" fillId="4" borderId="0" xfId="1" applyFont="1" applyFill="1" applyAlignment="1">
      <alignment vertical="top"/>
    </xf>
    <xf numFmtId="0" fontId="8" fillId="4" borderId="0" xfId="1" applyFont="1" applyFill="1" applyAlignment="1">
      <alignment horizontal="center" vertical="top"/>
    </xf>
    <xf numFmtId="0" fontId="24" fillId="0" borderId="0" xfId="0" applyFont="1" applyAlignment="1">
      <alignment wrapText="1"/>
    </xf>
    <xf numFmtId="0" fontId="4" fillId="0" borderId="0" xfId="1" applyFont="1" applyAlignment="1" applyProtection="1">
      <alignment horizontal="center"/>
      <protection locked="0" hidden="1"/>
    </xf>
    <xf numFmtId="0" fontId="5" fillId="0" borderId="0" xfId="1" applyFont="1" applyAlignment="1" applyProtection="1">
      <alignment horizontal="center"/>
      <protection hidden="1"/>
    </xf>
    <xf numFmtId="17" fontId="5" fillId="0" borderId="0" xfId="1" quotePrefix="1" applyNumberFormat="1" applyFont="1" applyAlignment="1" applyProtection="1">
      <alignment horizontal="center"/>
      <protection locked="0" hidden="1"/>
    </xf>
    <xf numFmtId="0" fontId="5" fillId="0" borderId="0" xfId="1" applyFont="1" applyAlignment="1" applyProtection="1">
      <alignment horizontal="center"/>
      <protection locked="0" hidden="1"/>
    </xf>
    <xf numFmtId="0" fontId="5" fillId="0" borderId="0" xfId="1" applyFont="1" applyAlignment="1" applyProtection="1">
      <alignment horizontal="center" vertical="center"/>
      <protection locked="0" hidden="1"/>
    </xf>
    <xf numFmtId="2" fontId="5" fillId="0" borderId="0" xfId="1" applyNumberFormat="1" applyFont="1" applyAlignment="1" applyProtection="1">
      <alignment horizontal="center"/>
      <protection locked="0" hidden="1"/>
    </xf>
    <xf numFmtId="0" fontId="8" fillId="0" borderId="0" xfId="1" applyFont="1" applyAlignment="1">
      <alignment horizontal="left"/>
    </xf>
    <xf numFmtId="0" fontId="5" fillId="4" borderId="0" xfId="1" applyFont="1" applyFill="1" applyAlignment="1">
      <alignment horizontal="center"/>
    </xf>
    <xf numFmtId="0" fontId="5" fillId="4" borderId="0" xfId="1" applyFont="1" applyFill="1"/>
    <xf numFmtId="0" fontId="5" fillId="4" borderId="0" xfId="1" applyFont="1" applyFill="1" applyAlignment="1" applyProtection="1">
      <alignment horizontal="center"/>
      <protection hidden="1"/>
    </xf>
    <xf numFmtId="0" fontId="5" fillId="4" borderId="0" xfId="1" applyFont="1" applyFill="1" applyProtection="1">
      <protection locked="0" hidden="1"/>
    </xf>
    <xf numFmtId="0" fontId="26" fillId="0" borderId="0" xfId="1" applyFont="1"/>
    <xf numFmtId="165" fontId="4" fillId="0" borderId="0" xfId="1" applyNumberFormat="1" applyFont="1" applyProtection="1">
      <protection locked="0"/>
    </xf>
    <xf numFmtId="0" fontId="8" fillId="0" borderId="0" xfId="1" applyFont="1" applyAlignment="1">
      <alignment wrapText="1"/>
    </xf>
    <xf numFmtId="0" fontId="4" fillId="4" borderId="0" xfId="1" applyFont="1" applyFill="1"/>
    <xf numFmtId="0" fontId="5" fillId="2" borderId="2" xfId="1" applyFont="1" applyFill="1" applyBorder="1" applyAlignment="1" applyProtection="1">
      <alignment horizontal="left" vertical="center"/>
      <protection locked="0"/>
    </xf>
    <xf numFmtId="0" fontId="4" fillId="0" borderId="0" xfId="1" applyFont="1" applyAlignment="1" applyProtection="1">
      <alignment horizontal="center" vertical="center"/>
      <protection locked="0" hidden="1"/>
    </xf>
    <xf numFmtId="0" fontId="5" fillId="0" borderId="0" xfId="1" applyFont="1" applyAlignment="1" applyProtection="1">
      <alignment vertical="center"/>
      <protection locked="0" hidden="1"/>
    </xf>
    <xf numFmtId="165" fontId="21" fillId="3" borderId="3" xfId="1" applyNumberFormat="1" applyFont="1" applyFill="1" applyBorder="1" applyAlignment="1" applyProtection="1">
      <alignment vertical="center"/>
      <protection locked="0" hidden="1"/>
    </xf>
    <xf numFmtId="165" fontId="21" fillId="3" borderId="3" xfId="1" applyNumberFormat="1" applyFont="1" applyFill="1" applyBorder="1" applyAlignment="1" applyProtection="1">
      <alignment horizontal="center" vertical="center"/>
      <protection locked="0" hidden="1"/>
    </xf>
    <xf numFmtId="2" fontId="21" fillId="3" borderId="3" xfId="2" applyNumberFormat="1" applyFont="1" applyFill="1" applyBorder="1" applyAlignment="1" applyProtection="1">
      <alignment vertical="center"/>
      <protection locked="0" hidden="1"/>
    </xf>
    <xf numFmtId="2" fontId="21" fillId="3" borderId="3" xfId="2" applyNumberFormat="1" applyFont="1" applyFill="1" applyBorder="1" applyAlignment="1" applyProtection="1">
      <alignment horizontal="center" vertical="center"/>
      <protection locked="0" hidden="1"/>
    </xf>
    <xf numFmtId="0" fontId="7" fillId="0" borderId="0" xfId="1" applyFont="1" applyAlignment="1" applyProtection="1">
      <alignment vertical="top"/>
      <protection locked="0" hidden="1"/>
    </xf>
    <xf numFmtId="0" fontId="8" fillId="0" borderId="0" xfId="1" applyFont="1" applyProtection="1">
      <protection locked="0" hidden="1"/>
    </xf>
    <xf numFmtId="0" fontId="8" fillId="0" borderId="0" xfId="1" applyFont="1" applyAlignment="1" applyProtection="1">
      <alignment horizontal="center"/>
      <protection locked="0" hidden="1"/>
    </xf>
    <xf numFmtId="0" fontId="9" fillId="0" borderId="0" xfId="1" applyFont="1"/>
    <xf numFmtId="0" fontId="10" fillId="2" borderId="0" xfId="1" applyFont="1" applyFill="1" applyProtection="1">
      <protection locked="0"/>
    </xf>
    <xf numFmtId="0" fontId="4" fillId="0" borderId="0" xfId="1" applyFont="1" applyAlignment="1" applyProtection="1">
      <alignment vertical="center"/>
      <protection hidden="1"/>
    </xf>
    <xf numFmtId="0" fontId="22" fillId="0" borderId="0" xfId="1" applyFont="1"/>
    <xf numFmtId="11" fontId="22" fillId="0" borderId="0" xfId="1" applyNumberFormat="1" applyFont="1"/>
    <xf numFmtId="1" fontId="22" fillId="0" borderId="0" xfId="1" applyNumberFormat="1" applyFont="1" applyAlignment="1">
      <alignment horizontal="right"/>
    </xf>
    <xf numFmtId="0" fontId="5" fillId="0" borderId="0" xfId="1" applyFont="1" applyAlignment="1" applyProtection="1">
      <alignment horizontal="right"/>
      <protection hidden="1"/>
    </xf>
    <xf numFmtId="164" fontId="22" fillId="0" borderId="0" xfId="1" applyNumberFormat="1" applyFont="1"/>
    <xf numFmtId="0" fontId="5" fillId="4" borderId="0" xfId="1" applyFont="1" applyFill="1" applyProtection="1">
      <protection hidden="1"/>
    </xf>
    <xf numFmtId="0" fontId="9" fillId="0" borderId="0" xfId="1" applyFont="1" applyAlignment="1">
      <alignment vertical="center"/>
    </xf>
    <xf numFmtId="169" fontId="4" fillId="0" borderId="1" xfId="1" applyNumberFormat="1" applyFont="1" applyBorder="1" applyAlignment="1">
      <alignment vertical="center"/>
    </xf>
    <xf numFmtId="169" fontId="8" fillId="0" borderId="4" xfId="1" applyNumberFormat="1" applyFont="1" applyBorder="1" applyAlignment="1">
      <alignment vertical="center"/>
    </xf>
    <xf numFmtId="168" fontId="5" fillId="0" borderId="0" xfId="1" applyNumberFormat="1" applyFont="1" applyAlignment="1">
      <alignment vertical="center"/>
    </xf>
    <xf numFmtId="168" fontId="8" fillId="4" borderId="0" xfId="1" applyNumberFormat="1" applyFont="1" applyFill="1" applyAlignment="1">
      <alignment vertical="top"/>
    </xf>
    <xf numFmtId="0" fontId="5" fillId="0" borderId="0" xfId="1" applyFont="1" applyAlignment="1" applyProtection="1">
      <alignment horizontal="center"/>
      <protection locked="0"/>
    </xf>
    <xf numFmtId="0" fontId="4" fillId="0" borderId="0" xfId="1" applyFont="1" applyProtection="1">
      <protection locked="0"/>
    </xf>
    <xf numFmtId="0" fontId="5" fillId="2" borderId="0" xfId="1" applyFont="1" applyFill="1" applyProtection="1">
      <protection locked="0"/>
    </xf>
    <xf numFmtId="0" fontId="5" fillId="0" borderId="0" xfId="1" applyFont="1" applyProtection="1">
      <protection locked="0"/>
    </xf>
    <xf numFmtId="0" fontId="5" fillId="2" borderId="0" xfId="1" applyFont="1" applyFill="1" applyAlignment="1" applyProtection="1">
      <alignment vertical="center"/>
      <protection locked="0"/>
    </xf>
    <xf numFmtId="0" fontId="7" fillId="0" borderId="0" xfId="1" applyFont="1" applyAlignment="1" applyProtection="1">
      <alignment vertical="top"/>
      <protection hidden="1"/>
    </xf>
    <xf numFmtId="0" fontId="8" fillId="0" borderId="0" xfId="1" applyFont="1" applyProtection="1">
      <protection hidden="1"/>
    </xf>
    <xf numFmtId="0" fontId="4" fillId="4" borderId="0" xfId="1" applyFont="1" applyFill="1" applyAlignment="1">
      <alignment vertical="top"/>
    </xf>
    <xf numFmtId="0" fontId="7" fillId="4" borderId="0" xfId="1" applyFont="1" applyFill="1" applyAlignment="1">
      <alignment vertical="center"/>
    </xf>
    <xf numFmtId="0" fontId="9" fillId="4" borderId="0" xfId="1" applyFont="1" applyFill="1" applyAlignment="1">
      <alignment vertical="center"/>
    </xf>
    <xf numFmtId="0" fontId="7" fillId="4" borderId="0" xfId="1" applyFont="1" applyFill="1" applyAlignment="1">
      <alignment wrapText="1"/>
    </xf>
    <xf numFmtId="0" fontId="5" fillId="4" borderId="0" xfId="1" applyFont="1" applyFill="1" applyAlignment="1" applyProtection="1">
      <alignment vertical="center"/>
      <protection hidden="1"/>
    </xf>
    <xf numFmtId="0" fontId="5" fillId="4" borderId="0" xfId="1" applyFont="1" applyFill="1" applyAlignment="1" applyProtection="1">
      <alignment vertical="center"/>
      <protection locked="0" hidden="1"/>
    </xf>
    <xf numFmtId="0" fontId="5" fillId="4" borderId="0" xfId="1" applyFont="1" applyFill="1" applyAlignment="1" applyProtection="1">
      <alignment horizontal="center" vertical="center"/>
      <protection locked="0" hidden="1"/>
    </xf>
    <xf numFmtId="0" fontId="5" fillId="4" borderId="0" xfId="1" applyFont="1" applyFill="1" applyAlignment="1">
      <alignment vertical="center"/>
    </xf>
    <xf numFmtId="0" fontId="4" fillId="4" borderId="0" xfId="1" applyFont="1" applyFill="1" applyAlignment="1">
      <alignment vertical="center"/>
    </xf>
    <xf numFmtId="0" fontId="1" fillId="0" borderId="0" xfId="1" applyFont="1"/>
    <xf numFmtId="0" fontId="8" fillId="4" borderId="0" xfId="1" applyFont="1" applyFill="1" applyAlignment="1">
      <alignment horizontal="left" vertical="top"/>
    </xf>
    <xf numFmtId="0" fontId="5" fillId="0" borderId="0" xfId="1" applyFont="1" applyAlignment="1"/>
    <xf numFmtId="170" fontId="23" fillId="4" borderId="0" xfId="1" applyNumberFormat="1" applyFont="1" applyFill="1" applyAlignment="1" applyProtection="1">
      <alignment horizontal="right"/>
      <protection locked="0"/>
    </xf>
    <xf numFmtId="0" fontId="8" fillId="0" borderId="0" xfId="1" applyFont="1" applyAlignment="1">
      <alignment horizontal="left" vertical="top" wrapText="1"/>
    </xf>
    <xf numFmtId="0" fontId="5" fillId="2" borderId="0" xfId="1" applyFont="1" applyFill="1" applyAlignment="1" applyProtection="1">
      <alignment horizontal="left"/>
      <protection locked="0"/>
    </xf>
    <xf numFmtId="0" fontId="5" fillId="2" borderId="0" xfId="1" applyFont="1" applyFill="1" applyAlignment="1" applyProtection="1">
      <alignment horizontal="left" vertical="center"/>
      <protection locked="0"/>
    </xf>
    <xf numFmtId="0" fontId="5" fillId="0" borderId="0" xfId="1" applyFont="1" applyAlignment="1" applyProtection="1">
      <alignment horizontal="center"/>
      <protection locked="0"/>
    </xf>
    <xf numFmtId="0" fontId="4" fillId="2" borderId="0" xfId="1" applyFont="1" applyFill="1" applyAlignment="1" applyProtection="1">
      <alignment horizontal="left" vertical="top" wrapText="1"/>
      <protection locked="0"/>
    </xf>
    <xf numFmtId="0" fontId="8" fillId="0" borderId="0" xfId="1" applyFont="1" applyAlignment="1">
      <alignment horizontal="left"/>
    </xf>
    <xf numFmtId="0" fontId="4" fillId="0" borderId="0" xfId="1" applyFont="1" applyAlignment="1" applyProtection="1">
      <alignment horizontal="left" vertical="top"/>
      <protection locked="0"/>
    </xf>
    <xf numFmtId="0" fontId="5" fillId="0" borderId="0" xfId="1" applyFont="1" applyAlignment="1">
      <alignment horizontal="center"/>
    </xf>
    <xf numFmtId="0" fontId="3" fillId="0" borderId="0" xfId="1" applyFont="1" applyAlignment="1">
      <alignment horizontal="left"/>
    </xf>
    <xf numFmtId="0" fontId="4" fillId="2" borderId="0" xfId="1" applyFont="1" applyFill="1" applyAlignment="1" applyProtection="1">
      <alignment horizontal="left"/>
      <protection locked="0"/>
    </xf>
    <xf numFmtId="0" fontId="4" fillId="0" borderId="0" xfId="1" applyFont="1" applyAlignment="1">
      <alignment horizontal="center" vertical="center"/>
    </xf>
    <xf numFmtId="0" fontId="10" fillId="0" borderId="0" xfId="0" applyFont="1" applyAlignment="1">
      <alignment horizontal="left" wrapText="1"/>
    </xf>
    <xf numFmtId="0" fontId="8" fillId="0" borderId="0" xfId="1" applyFont="1" applyAlignment="1">
      <alignment horizontal="left" vertical="top"/>
    </xf>
    <xf numFmtId="0" fontId="5" fillId="0" borderId="0" xfId="1" applyFont="1" applyAlignment="1">
      <alignment horizontal="left"/>
    </xf>
    <xf numFmtId="0" fontId="13" fillId="0" borderId="0" xfId="0" applyFont="1" applyAlignment="1">
      <alignment horizontal="left"/>
    </xf>
    <xf numFmtId="0" fontId="14" fillId="0" borderId="0" xfId="0" applyFont="1" applyAlignment="1">
      <alignment horizontal="left" vertical="top" wrapText="1"/>
    </xf>
    <xf numFmtId="0" fontId="29" fillId="0" borderId="0" xfId="3" applyAlignment="1">
      <alignment horizontal="center"/>
    </xf>
    <xf numFmtId="0" fontId="8" fillId="0" borderId="0" xfId="1" applyFont="1" applyAlignment="1">
      <alignment horizontal="left" wrapText="1"/>
    </xf>
    <xf numFmtId="0" fontId="5" fillId="2" borderId="0" xfId="1" applyFont="1" applyFill="1" applyAlignment="1" applyProtection="1">
      <alignment horizontal="left" wrapText="1"/>
      <protection locked="0"/>
    </xf>
    <xf numFmtId="0" fontId="10" fillId="2" borderId="0" xfId="1" applyFont="1" applyFill="1" applyAlignment="1">
      <alignment horizontal="left" vertical="top"/>
    </xf>
    <xf numFmtId="0" fontId="10" fillId="2" borderId="0" xfId="1" applyFont="1" applyFill="1" applyAlignment="1" applyProtection="1">
      <alignment horizontal="left"/>
      <protection locked="0"/>
    </xf>
    <xf numFmtId="0" fontId="11" fillId="0" borderId="0" xfId="1" applyFont="1" applyAlignment="1">
      <alignment horizontal="left" wrapText="1"/>
    </xf>
    <xf numFmtId="0" fontId="11" fillId="0" borderId="0" xfId="1" applyFont="1" applyAlignment="1">
      <alignment horizontal="left"/>
    </xf>
    <xf numFmtId="0" fontId="18" fillId="0" borderId="0" xfId="1" applyFont="1" applyAlignment="1">
      <alignment horizontal="left"/>
    </xf>
    <xf numFmtId="0" fontId="20" fillId="0" borderId="0" xfId="1" applyFont="1" applyAlignment="1">
      <alignment horizontal="left" vertical="top"/>
    </xf>
    <xf numFmtId="0" fontId="4" fillId="0" borderId="0" xfId="1" applyFont="1" applyAlignment="1">
      <alignment horizontal="left" vertical="top"/>
    </xf>
    <xf numFmtId="0" fontId="4" fillId="4" borderId="0" xfId="1" applyFont="1" applyFill="1" applyAlignment="1">
      <alignment horizontal="center" wrapText="1"/>
    </xf>
    <xf numFmtId="0" fontId="4" fillId="2" borderId="0" xfId="1" applyFont="1" applyFill="1" applyAlignment="1" applyProtection="1">
      <alignment horizontal="left" wrapText="1"/>
      <protection locked="0"/>
    </xf>
    <xf numFmtId="167" fontId="5" fillId="2" borderId="0" xfId="1" applyNumberFormat="1" applyFont="1" applyFill="1" applyAlignment="1" applyProtection="1">
      <alignment horizontal="left"/>
      <protection locked="0"/>
    </xf>
  </cellXfs>
  <cellStyles count="4">
    <cellStyle name="Komma" xfId="2" builtinId="3"/>
    <cellStyle name="Link" xfId="3" builtinId="8"/>
    <cellStyle name="Standard" xfId="0" builtinId="0"/>
    <cellStyle name="Standard 2" xfId="1" xr:uid="{00000000-0005-0000-0000-000003000000}"/>
  </cellStyles>
  <dxfs count="40">
    <dxf>
      <fill>
        <patternFill>
          <bgColor theme="4" tint="0.79998168889431442"/>
        </patternFill>
      </fill>
    </dxf>
    <dxf>
      <fill>
        <patternFill patternType="none">
          <bgColor indexed="65"/>
        </patternFill>
      </fill>
    </dxf>
    <dxf>
      <border>
        <left/>
        <right/>
        <top/>
        <bottom/>
      </border>
    </dxf>
    <dxf>
      <border>
        <left style="thin">
          <color auto="1"/>
        </left>
        <right style="thin">
          <color auto="1"/>
        </right>
        <bottom style="thin">
          <color auto="1"/>
        </bottom>
        <vertical/>
        <horizontal/>
      </border>
    </dxf>
    <dxf>
      <fill>
        <patternFill>
          <bgColor theme="4" tint="0.79998168889431442"/>
        </patternFill>
      </fill>
      <border>
        <left style="thin">
          <color auto="1"/>
        </left>
        <right style="thin">
          <color auto="1"/>
        </right>
        <vertical/>
        <horizontal/>
      </border>
    </dxf>
    <dxf>
      <border>
        <left style="thin">
          <color auto="1"/>
        </left>
        <right style="thin">
          <color auto="1"/>
        </right>
        <top style="thin">
          <color auto="1"/>
        </top>
        <vertical/>
        <horizontal/>
      </border>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auto="1"/>
      </font>
    </dxf>
    <dxf>
      <font>
        <color theme="0"/>
      </font>
    </dxf>
    <dxf>
      <fill>
        <patternFill>
          <bgColor theme="4" tint="0.79998168889431442"/>
        </patternFill>
      </fill>
    </dxf>
    <dxf>
      <font>
        <color auto="1"/>
      </font>
      <fill>
        <patternFill>
          <bgColor theme="4"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4" tint="0.79998168889431442"/>
        </patternFill>
      </fill>
    </dxf>
    <dxf>
      <fill>
        <patternFill>
          <bgColor theme="4" tint="0.79998168889431442"/>
        </patternFill>
      </fill>
    </dxf>
    <dxf>
      <font>
        <color theme="0"/>
      </font>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patternType="none">
          <bgColor auto="1"/>
        </patternFill>
      </fill>
    </dxf>
    <dxf>
      <font>
        <color theme="0"/>
      </font>
      <fill>
        <patternFill patternType="none">
          <bgColor auto="1"/>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O$32"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fmlaLink="$O$38" lockText="1"/>
</file>

<file path=xl/ctrlProps/ctrlProp12.xml><?xml version="1.0" encoding="utf-8"?>
<formControlPr xmlns="http://schemas.microsoft.com/office/spreadsheetml/2009/9/main" objectType="CheckBox" fmlaLink="$O$40" lockText="1"/>
</file>

<file path=xl/ctrlProps/ctrlProp13.xml><?xml version="1.0" encoding="utf-8"?>
<formControlPr xmlns="http://schemas.microsoft.com/office/spreadsheetml/2009/9/main" objectType="CheckBox" fmlaLink="$N$53" lockText="1"/>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2.xml><?xml version="1.0" encoding="utf-8"?>
<formControlPr xmlns="http://schemas.microsoft.com/office/spreadsheetml/2009/9/main" objectType="CheckBox" fmlaLink="$O$34" lockText="1"/>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mlaLink="$O$36"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2047875</xdr:colOff>
          <xdr:row>31</xdr:row>
          <xdr:rowOff>0</xdr:rowOff>
        </xdr:from>
        <xdr:to>
          <xdr:col>4</xdr:col>
          <xdr:colOff>257175</xdr:colOff>
          <xdr:row>32</xdr:row>
          <xdr:rowOff>28575</xdr:rowOff>
        </xdr:to>
        <xdr:sp macro="" textlink="">
          <xdr:nvSpPr>
            <xdr:cNvPr id="5141" name="Check Box 21" descr="Schalldämpfer"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Atténuateur phonique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33</xdr:row>
          <xdr:rowOff>0</xdr:rowOff>
        </xdr:from>
        <xdr:to>
          <xdr:col>1</xdr:col>
          <xdr:colOff>904875</xdr:colOff>
          <xdr:row>34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 :</a:t>
              </a:r>
            </a:p>
          </xdr:txBody>
        </xdr:sp>
        <xdr:clientData fLocksWithSheet="0"/>
      </xdr:twoCellAnchor>
    </mc:Choice>
    <mc:Fallback/>
  </mc:AlternateContent>
  <xdr:twoCellAnchor editAs="oneCell">
    <xdr:from>
      <xdr:col>10</xdr:col>
      <xdr:colOff>25400</xdr:colOff>
      <xdr:row>13</xdr:row>
      <xdr:rowOff>0</xdr:rowOff>
    </xdr:from>
    <xdr:to>
      <xdr:col>10</xdr:col>
      <xdr:colOff>482600</xdr:colOff>
      <xdr:row>15</xdr:row>
      <xdr:rowOff>12701</xdr:rowOff>
    </xdr:to>
    <xdr:sp macro="" textlink="">
      <xdr:nvSpPr>
        <xdr:cNvPr id="5147" name="OptionButton1" hidden="1">
          <a:extLst>
            <a:ext uri="{63B3BB69-23CF-44E3-9099-C40C66FF867C}">
              <a14:compatExt xmlns:a14="http://schemas.microsoft.com/office/drawing/2010/main"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25400</xdr:colOff>
      <xdr:row>14</xdr:row>
      <xdr:rowOff>0</xdr:rowOff>
    </xdr:from>
    <xdr:to>
      <xdr:col>10</xdr:col>
      <xdr:colOff>469900</xdr:colOff>
      <xdr:row>16</xdr:row>
      <xdr:rowOff>12701</xdr:rowOff>
    </xdr:to>
    <xdr:sp macro="" textlink="">
      <xdr:nvSpPr>
        <xdr:cNvPr id="5148" name="OptionButton2" hidden="1">
          <a:extLst>
            <a:ext uri="{63B3BB69-23CF-44E3-9099-C40C66FF867C}">
              <a14:compatExt xmlns:a14="http://schemas.microsoft.com/office/drawing/2010/main"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28</xdr:row>
          <xdr:rowOff>9524</xdr:rowOff>
        </xdr:from>
        <xdr:to>
          <xdr:col>4</xdr:col>
          <xdr:colOff>1230</xdr:colOff>
          <xdr:row>28</xdr:row>
          <xdr:rowOff>628650</xdr:rowOff>
        </xdr:to>
        <xdr:pic>
          <xdr:nvPicPr>
            <xdr:cNvPr id="17" name="Grafik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bild1" spid="_x0000_s9340"/>
                </a:ext>
              </a:extLst>
            </xdr:cNvPicPr>
          </xdr:nvPicPr>
          <xdr:blipFill>
            <a:blip xmlns:r="http://schemas.openxmlformats.org/officeDocument/2006/relationships" r:embed="rId1"/>
            <a:srcRect/>
            <a:stretch>
              <a:fillRect/>
            </a:stretch>
          </xdr:blipFill>
          <xdr:spPr bwMode="auto">
            <a:xfrm>
              <a:off x="1866900" y="4667249"/>
              <a:ext cx="1805784" cy="61912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35</xdr:row>
          <xdr:rowOff>0</xdr:rowOff>
        </xdr:from>
        <xdr:to>
          <xdr:col>1</xdr:col>
          <xdr:colOff>904875</xdr:colOff>
          <xdr:row>36</xdr:row>
          <xdr:rowOff>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000-00009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81</xdr:row>
          <xdr:rowOff>28575</xdr:rowOff>
        </xdr:from>
        <xdr:to>
          <xdr:col>1</xdr:col>
          <xdr:colOff>428625</xdr:colOff>
          <xdr:row>82</xdr:row>
          <xdr:rowOff>38100</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000-0000C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Plan de situation avec emplacement de l'installation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9525</xdr:rowOff>
        </xdr:from>
        <xdr:to>
          <xdr:col>1</xdr:col>
          <xdr:colOff>447675</xdr:colOff>
          <xdr:row>83</xdr:row>
          <xdr:rowOff>28575</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000-0000C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Datenblatt mit Schallangaben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180975</xdr:rowOff>
        </xdr:from>
        <xdr:to>
          <xdr:col>1</xdr:col>
          <xdr:colOff>447675</xdr:colOff>
          <xdr:row>84</xdr:row>
          <xdr:rowOff>9525</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000-0000C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Dokumentation Lärmschutzmassnahmen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82</xdr:row>
          <xdr:rowOff>28575</xdr:rowOff>
        </xdr:from>
        <xdr:to>
          <xdr:col>1</xdr:col>
          <xdr:colOff>428625</xdr:colOff>
          <xdr:row>83</xdr:row>
          <xdr:rowOff>38100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Fiche technique avec indications acoustiques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xdr:row>
          <xdr:rowOff>9525</xdr:rowOff>
        </xdr:from>
        <xdr:to>
          <xdr:col>2</xdr:col>
          <xdr:colOff>85725</xdr:colOff>
          <xdr:row>84</xdr:row>
          <xdr:rowOff>38100</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000-0000D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Documentation des mesures de protection contre le bruit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37</xdr:row>
          <xdr:rowOff>0</xdr:rowOff>
        </xdr:from>
        <xdr:to>
          <xdr:col>4</xdr:col>
          <xdr:colOff>257175</xdr:colOff>
          <xdr:row>38</xdr:row>
          <xdr:rowOff>28575</xdr:rowOff>
        </xdr:to>
        <xdr:sp macro="" textlink="">
          <xdr:nvSpPr>
            <xdr:cNvPr id="5621" name="Check Box 501" descr="Schalldämpfer" hidden="1">
              <a:extLst>
                <a:ext uri="{63B3BB69-23CF-44E3-9099-C40C66FF867C}">
                  <a14:compatExt spid="_x0000_s5621"/>
                </a:ext>
                <a:ext uri="{FF2B5EF4-FFF2-40B4-BE49-F238E27FC236}">
                  <a16:creationId xmlns:a16="http://schemas.microsoft.com/office/drawing/2014/main" id="{00000000-0008-0000-0000-0000F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Diminution de la fréquence de rotation la nuit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2047875</xdr:colOff>
          <xdr:row>38</xdr:row>
          <xdr:rowOff>28575</xdr:rowOff>
        </xdr:from>
        <xdr:to>
          <xdr:col>3</xdr:col>
          <xdr:colOff>523875</xdr:colOff>
          <xdr:row>40</xdr:row>
          <xdr:rowOff>0</xdr:rowOff>
        </xdr:to>
        <xdr:sp macro="" textlink="">
          <xdr:nvSpPr>
            <xdr:cNvPr id="5622" name="Check Box 502" descr="mehrere Anlagen in Kaskade" hidden="1">
              <a:extLst>
                <a:ext uri="{63B3BB69-23CF-44E3-9099-C40C66FF867C}">
                  <a14:compatExt spid="_x0000_s5622"/>
                </a:ext>
                <a:ext uri="{FF2B5EF4-FFF2-40B4-BE49-F238E27FC236}">
                  <a16:creationId xmlns:a16="http://schemas.microsoft.com/office/drawing/2014/main" id="{00000000-0008-0000-0000-0000F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Plusieurs installations en cascade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1819275</xdr:colOff>
          <xdr:row>52</xdr:row>
          <xdr:rowOff>28575</xdr:rowOff>
        </xdr:from>
        <xdr:to>
          <xdr:col>8</xdr:col>
          <xdr:colOff>638175</xdr:colOff>
          <xdr:row>53</xdr:row>
          <xdr:rowOff>9525</xdr:rowOff>
        </xdr:to>
        <xdr:sp macro="" textlink="">
          <xdr:nvSpPr>
            <xdr:cNvPr id="5623" name="Check Box 503" descr="mehrere Anlagen in Kaskade" hidden="1">
              <a:extLst>
                <a:ext uri="{63B3BB69-23CF-44E3-9099-C40C66FF867C}">
                  <a14:compatExt spid="_x0000_s5623"/>
                </a:ext>
                <a:ext uri="{FF2B5EF4-FFF2-40B4-BE49-F238E27FC236}">
                  <a16:creationId xmlns:a16="http://schemas.microsoft.com/office/drawing/2014/main" id="{00000000-0008-0000-0000-0000F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Des composants d'installations avec un faible niveau de puissance acoustique ont été choisis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1840347</xdr:colOff>
          <xdr:row>9</xdr:row>
          <xdr:rowOff>161636</xdr:rowOff>
        </xdr:from>
        <xdr:to>
          <xdr:col>9</xdr:col>
          <xdr:colOff>86303</xdr:colOff>
          <xdr:row>10</xdr:row>
          <xdr:rowOff>202046</xdr:rowOff>
        </xdr:to>
        <xdr:grpSp>
          <xdr:nvGrpSpPr>
            <xdr:cNvPr id="4" name="Group 3">
              <a:extLst>
                <a:ext uri="{FF2B5EF4-FFF2-40B4-BE49-F238E27FC236}">
                  <a16:creationId xmlns:a16="http://schemas.microsoft.com/office/drawing/2014/main" id="{76D65A31-F23F-9654-9BE3-332AA5312F53}"/>
                </a:ext>
              </a:extLst>
            </xdr:cNvPr>
            <xdr:cNvGrpSpPr/>
          </xdr:nvGrpSpPr>
          <xdr:grpSpPr>
            <a:xfrm>
              <a:off x="1840347" y="2023341"/>
              <a:ext cx="3874365" cy="248228"/>
              <a:chOff x="1840347" y="2008909"/>
              <a:chExt cx="4261137" cy="248228"/>
            </a:xfrm>
          </xdr:grpSpPr>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2734301" y="2043544"/>
                <a:ext cx="994881" cy="2088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Climatisation</a:t>
                </a:r>
              </a:p>
            </xdr:txBody>
          </xdr:sp>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3728024" y="2043544"/>
                <a:ext cx="1097976" cy="2088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Aérorefroidisseur</a:t>
                </a:r>
              </a:p>
            </xdr:txBody>
          </xdr:sp>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000-0000FA150000}"/>
                  </a:ext>
                </a:extLst>
              </xdr:cNvPr>
              <xdr:cNvSpPr/>
            </xdr:nvSpPr>
            <xdr:spPr bwMode="auto">
              <a:xfrm>
                <a:off x="5005561" y="2026372"/>
                <a:ext cx="1095923" cy="22600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Autres</a:t>
                </a:r>
              </a:p>
            </xdr:txBody>
          </xdr:sp>
          <xdr:sp macro="" textlink="">
            <xdr:nvSpPr>
              <xdr:cNvPr id="5825" name="Check Box 705" hidden="1">
                <a:extLst>
                  <a:ext uri="{63B3BB69-23CF-44E3-9099-C40C66FF867C}">
                    <a14:compatExt spid="_x0000_s5825"/>
                  </a:ext>
                  <a:ext uri="{FF2B5EF4-FFF2-40B4-BE49-F238E27FC236}">
                    <a16:creationId xmlns:a16="http://schemas.microsoft.com/office/drawing/2014/main" id="{00000000-0008-0000-0000-0000C1160000}"/>
                  </a:ext>
                </a:extLst>
              </xdr:cNvPr>
              <xdr:cNvSpPr/>
            </xdr:nvSpPr>
            <xdr:spPr bwMode="auto">
              <a:xfrm>
                <a:off x="1840347" y="2008909"/>
                <a:ext cx="907472" cy="2482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Ventilation</a:t>
                </a:r>
              </a:p>
            </xdr:txBody>
          </xdr:sp>
        </xdr:grpSp>
        <xdr:clientData/>
      </xdr:twoCellAnchor>
    </mc:Choice>
    <mc:Fallback/>
  </mc:AlternateContent>
  <xdr:twoCellAnchor editAs="oneCell">
    <xdr:from>
      <xdr:col>10</xdr:col>
      <xdr:colOff>19049</xdr:colOff>
      <xdr:row>13</xdr:row>
      <xdr:rowOff>0</xdr:rowOff>
    </xdr:from>
    <xdr:to>
      <xdr:col>10</xdr:col>
      <xdr:colOff>450272</xdr:colOff>
      <xdr:row>15</xdr:row>
      <xdr:rowOff>9525</xdr:rowOff>
    </xdr:to>
    <xdr:pic>
      <xdr:nvPicPr>
        <xdr:cNvPr id="2" name="OptionButton1">
          <a:extLst>
            <a:ext uri="{FF2B5EF4-FFF2-40B4-BE49-F238E27FC236}">
              <a16:creationId xmlns:a16="http://schemas.microsoft.com/office/drawing/2014/main" id="{525DF171-C41D-A59A-FEBB-E580228C73C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5890" y="2519795"/>
          <a:ext cx="431223" cy="243321"/>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19050</xdr:colOff>
      <xdr:row>14</xdr:row>
      <xdr:rowOff>0</xdr:rowOff>
    </xdr:from>
    <xdr:to>
      <xdr:col>10</xdr:col>
      <xdr:colOff>441614</xdr:colOff>
      <xdr:row>16</xdr:row>
      <xdr:rowOff>9525</xdr:rowOff>
    </xdr:to>
    <xdr:pic>
      <xdr:nvPicPr>
        <xdr:cNvPr id="3" name="OptionButton2">
          <a:extLst>
            <a:ext uri="{FF2B5EF4-FFF2-40B4-BE49-F238E27FC236}">
              <a16:creationId xmlns:a16="http://schemas.microsoft.com/office/drawing/2014/main" id="{C768D620-4CF6-76F6-844F-44D6501D61B4}"/>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15891" y="2701636"/>
          <a:ext cx="422564" cy="243321"/>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1989525</xdr:colOff>
      <xdr:row>0</xdr:row>
      <xdr:rowOff>756000</xdr:rowOff>
    </xdr:to>
    <xdr:pic>
      <xdr:nvPicPr>
        <xdr:cNvPr id="9" name="Grafik 8">
          <a:extLst>
            <a:ext uri="{FF2B5EF4-FFF2-40B4-BE49-F238E27FC236}">
              <a16:creationId xmlns:a16="http://schemas.microsoft.com/office/drawing/2014/main" id="{00000000-0008-0000-0200-000009000000}"/>
            </a:ext>
          </a:extLst>
        </xdr:cNvPr>
        <xdr:cNvPicPr>
          <a:picLocks/>
        </xdr:cNvPicPr>
      </xdr:nvPicPr>
      <xdr:blipFill>
        <a:blip xmlns:r="http://schemas.openxmlformats.org/officeDocument/2006/relationships" r:embed="rId1"/>
        <a:stretch>
          <a:fillRect/>
        </a:stretch>
      </xdr:blipFill>
      <xdr:spPr>
        <a:xfrm>
          <a:off x="9525" y="0"/>
          <a:ext cx="1980000" cy="756000"/>
        </a:xfrm>
        <a:prstGeom prst="rect">
          <a:avLst/>
        </a:prstGeom>
      </xdr:spPr>
    </xdr:pic>
    <xdr:clientData/>
  </xdr:twoCellAnchor>
  <xdr:twoCellAnchor editAs="oneCell">
    <xdr:from>
      <xdr:col>0</xdr:col>
      <xdr:colOff>9525</xdr:colOff>
      <xdr:row>1</xdr:row>
      <xdr:rowOff>9525</xdr:rowOff>
    </xdr:from>
    <xdr:to>
      <xdr:col>0</xdr:col>
      <xdr:colOff>1989525</xdr:colOff>
      <xdr:row>1</xdr:row>
      <xdr:rowOff>765525</xdr:rowOff>
    </xdr:to>
    <xdr:pic>
      <xdr:nvPicPr>
        <xdr:cNvPr id="10" name="Grafik 9">
          <a:extLst>
            <a:ext uri="{FF2B5EF4-FFF2-40B4-BE49-F238E27FC236}">
              <a16:creationId xmlns:a16="http://schemas.microsoft.com/office/drawing/2014/main" id="{00000000-0008-0000-0200-00000A000000}"/>
            </a:ext>
          </a:extLst>
        </xdr:cNvPr>
        <xdr:cNvPicPr>
          <a:picLocks/>
        </xdr:cNvPicPr>
      </xdr:nvPicPr>
      <xdr:blipFill>
        <a:blip xmlns:r="http://schemas.openxmlformats.org/officeDocument/2006/relationships" r:embed="rId2"/>
        <a:stretch>
          <a:fillRect/>
        </a:stretch>
      </xdr:blipFill>
      <xdr:spPr>
        <a:xfrm>
          <a:off x="9525" y="781050"/>
          <a:ext cx="1980000" cy="756000"/>
        </a:xfrm>
        <a:prstGeom prst="rect">
          <a:avLst/>
        </a:prstGeom>
      </xdr:spPr>
    </xdr:pic>
    <xdr:clientData/>
  </xdr:twoCellAnchor>
  <xdr:twoCellAnchor editAs="oneCell">
    <xdr:from>
      <xdr:col>0</xdr:col>
      <xdr:colOff>9525</xdr:colOff>
      <xdr:row>2</xdr:row>
      <xdr:rowOff>28575</xdr:rowOff>
    </xdr:from>
    <xdr:to>
      <xdr:col>0</xdr:col>
      <xdr:colOff>1989525</xdr:colOff>
      <xdr:row>3</xdr:row>
      <xdr:rowOff>13050</xdr:rowOff>
    </xdr:to>
    <xdr:pic>
      <xdr:nvPicPr>
        <xdr:cNvPr id="11" name="Grafik 10">
          <a:extLst>
            <a:ext uri="{FF2B5EF4-FFF2-40B4-BE49-F238E27FC236}">
              <a16:creationId xmlns:a16="http://schemas.microsoft.com/office/drawing/2014/main" id="{00000000-0008-0000-0200-00000B000000}"/>
            </a:ext>
          </a:extLst>
        </xdr:cNvPr>
        <xdr:cNvPicPr>
          <a:picLocks/>
        </xdr:cNvPicPr>
      </xdr:nvPicPr>
      <xdr:blipFill>
        <a:blip xmlns:r="http://schemas.openxmlformats.org/officeDocument/2006/relationships" r:embed="rId3"/>
        <a:stretch>
          <a:fillRect/>
        </a:stretch>
      </xdr:blipFill>
      <xdr:spPr>
        <a:xfrm>
          <a:off x="9525" y="1571625"/>
          <a:ext cx="1980000" cy="756000"/>
        </a:xfrm>
        <a:prstGeom prst="rect">
          <a:avLst/>
        </a:prstGeom>
      </xdr:spPr>
    </xdr:pic>
    <xdr:clientData/>
  </xdr:twoCellAnchor>
  <xdr:twoCellAnchor editAs="oneCell">
    <xdr:from>
      <xdr:col>0</xdr:col>
      <xdr:colOff>9525</xdr:colOff>
      <xdr:row>3</xdr:row>
      <xdr:rowOff>28574</xdr:rowOff>
    </xdr:from>
    <xdr:to>
      <xdr:col>0</xdr:col>
      <xdr:colOff>1233525</xdr:colOff>
      <xdr:row>4</xdr:row>
      <xdr:rowOff>13049</xdr:rowOff>
    </xdr:to>
    <xdr:pic>
      <xdr:nvPicPr>
        <xdr:cNvPr id="12" name="Grafik 11">
          <a:extLst>
            <a:ext uri="{FF2B5EF4-FFF2-40B4-BE49-F238E27FC236}">
              <a16:creationId xmlns:a16="http://schemas.microsoft.com/office/drawing/2014/main" id="{00000000-0008-0000-0200-00000C000000}"/>
            </a:ext>
          </a:extLst>
        </xdr:cNvPr>
        <xdr:cNvPicPr>
          <a:picLocks/>
        </xdr:cNvPicPr>
      </xdr:nvPicPr>
      <xdr:blipFill>
        <a:blip xmlns:r="http://schemas.openxmlformats.org/officeDocument/2006/relationships" r:embed="rId4"/>
        <a:stretch>
          <a:fillRect/>
        </a:stretch>
      </xdr:blipFill>
      <xdr:spPr>
        <a:xfrm>
          <a:off x="9525" y="2343149"/>
          <a:ext cx="1224000" cy="756000"/>
        </a:xfrm>
        <a:prstGeom prst="rect">
          <a:avLst/>
        </a:prstGeom>
      </xdr:spPr>
    </xdr:pic>
    <xdr:clientData/>
  </xdr:twoCellAnchor>
  <xdr:twoCellAnchor editAs="oneCell">
    <xdr:from>
      <xdr:col>0</xdr:col>
      <xdr:colOff>9525</xdr:colOff>
      <xdr:row>4</xdr:row>
      <xdr:rowOff>0</xdr:rowOff>
    </xdr:from>
    <xdr:to>
      <xdr:col>0</xdr:col>
      <xdr:colOff>1233525</xdr:colOff>
      <xdr:row>4</xdr:row>
      <xdr:rowOff>756000</xdr:rowOff>
    </xdr:to>
    <xdr:pic>
      <xdr:nvPicPr>
        <xdr:cNvPr id="13" name="Grafik 12">
          <a:extLst>
            <a:ext uri="{FF2B5EF4-FFF2-40B4-BE49-F238E27FC236}">
              <a16:creationId xmlns:a16="http://schemas.microsoft.com/office/drawing/2014/main" id="{00000000-0008-0000-0200-00000D000000}"/>
            </a:ext>
          </a:extLst>
        </xdr:cNvPr>
        <xdr:cNvPicPr>
          <a:picLocks/>
        </xdr:cNvPicPr>
      </xdr:nvPicPr>
      <xdr:blipFill>
        <a:blip xmlns:r="http://schemas.openxmlformats.org/officeDocument/2006/relationships" r:embed="rId5"/>
        <a:stretch>
          <a:fillRect/>
        </a:stretch>
      </xdr:blipFill>
      <xdr:spPr>
        <a:xfrm>
          <a:off x="9525" y="3086100"/>
          <a:ext cx="1224000"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5</xdr:row>
      <xdr:rowOff>38100</xdr:rowOff>
    </xdr:from>
    <xdr:to>
      <xdr:col>4</xdr:col>
      <xdr:colOff>581025</xdr:colOff>
      <xdr:row>6</xdr:row>
      <xdr:rowOff>38100</xdr:rowOff>
    </xdr:to>
    <xdr:pic macro="[0]!Bild_1_ändern">
      <xdr:nvPicPr>
        <xdr:cNvPr id="1374" name="Picture 1">
          <a:extLst>
            <a:ext uri="{FF2B5EF4-FFF2-40B4-BE49-F238E27FC236}">
              <a16:creationId xmlns:a16="http://schemas.microsoft.com/office/drawing/2014/main" id="{00000000-0008-0000-0300-00005E0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847725"/>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66675</xdr:rowOff>
    </xdr:from>
    <xdr:to>
      <xdr:col>3</xdr:col>
      <xdr:colOff>638175</xdr:colOff>
      <xdr:row>11</xdr:row>
      <xdr:rowOff>76200</xdr:rowOff>
    </xdr:to>
    <xdr:pic macro="[0]!Bild_2_ändern">
      <xdr:nvPicPr>
        <xdr:cNvPr id="1375" name="Picture 2">
          <a:extLst>
            <a:ext uri="{FF2B5EF4-FFF2-40B4-BE49-F238E27FC236}">
              <a16:creationId xmlns:a16="http://schemas.microsoft.com/office/drawing/2014/main" id="{00000000-0008-0000-0300-00005F05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0" y="1685925"/>
          <a:ext cx="6381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16</xdr:row>
      <xdr:rowOff>38100</xdr:rowOff>
    </xdr:from>
    <xdr:to>
      <xdr:col>3</xdr:col>
      <xdr:colOff>704850</xdr:colOff>
      <xdr:row>17</xdr:row>
      <xdr:rowOff>38100</xdr:rowOff>
    </xdr:to>
    <xdr:pic macro="[0]!Bild_3_ändern">
      <xdr:nvPicPr>
        <xdr:cNvPr id="1376" name="Picture 3">
          <a:extLst>
            <a:ext uri="{FF2B5EF4-FFF2-40B4-BE49-F238E27FC236}">
              <a16:creationId xmlns:a16="http://schemas.microsoft.com/office/drawing/2014/main" id="{00000000-0008-0000-0300-00006005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52675" y="26289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drawing" Target="../drawings/drawing1.xml"/><Relationship Id="rId21" Type="http://schemas.openxmlformats.org/officeDocument/2006/relationships/comments" Target="../comments1.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cerclebruit.ch/?inc=enforcement&amp;lang=fr"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cerclebruit.ch/?inc=enforcement&amp;e=6/620.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AK261"/>
  <sheetViews>
    <sheetView showGridLines="0" tabSelected="1" zoomScale="110" zoomScaleNormal="110" workbookViewId="0">
      <selection activeCell="H6" sqref="H6:J6"/>
    </sheetView>
  </sheetViews>
  <sheetFormatPr baseColWidth="10" defaultColWidth="11.42578125" defaultRowHeight="12.75"/>
  <cols>
    <col min="1" max="1" width="27.85546875" style="3" customWidth="1"/>
    <col min="2" max="2" width="13" style="3" bestFit="1" customWidth="1"/>
    <col min="3" max="3" width="5.85546875" style="3" customWidth="1"/>
    <col min="4" max="4" width="8.140625" style="3" customWidth="1"/>
    <col min="5" max="5" width="4.28515625" style="3" customWidth="1"/>
    <col min="6" max="6" width="6.28515625" style="3" customWidth="1"/>
    <col min="7" max="7" width="6.7109375" style="3" customWidth="1"/>
    <col min="8" max="8" width="3.42578125" style="3" customWidth="1"/>
    <col min="9" max="9" width="8.85546875" style="3" customWidth="1"/>
    <col min="10" max="10" width="4" style="3" customWidth="1"/>
    <col min="11" max="11" width="9.7109375" style="3" bestFit="1" customWidth="1"/>
    <col min="12" max="12" width="8.140625" style="3" hidden="1" customWidth="1"/>
    <col min="13" max="13" width="3.42578125" style="1" hidden="1" customWidth="1"/>
    <col min="14" max="14" width="8.42578125" style="2" hidden="1" customWidth="1"/>
    <col min="15" max="15" width="11.85546875" style="48" hidden="1" customWidth="1"/>
    <col min="16" max="16" width="33.42578125" style="1" hidden="1" customWidth="1"/>
    <col min="17" max="17" width="10.42578125" style="3" bestFit="1" customWidth="1"/>
    <col min="18" max="18" width="7.42578125" style="3" customWidth="1"/>
    <col min="19" max="19" width="5.7109375" style="3" customWidth="1"/>
    <col min="20" max="20" width="9.7109375" style="3" customWidth="1"/>
    <col min="21" max="21" width="9" style="3" bestFit="1" customWidth="1"/>
    <col min="22" max="22" width="7.85546875" style="3" bestFit="1" customWidth="1"/>
    <col min="23" max="23" width="9" style="3" bestFit="1" customWidth="1"/>
    <col min="24" max="81" width="2.42578125" style="3" customWidth="1"/>
    <col min="82" max="16384" width="11.42578125" style="3"/>
  </cols>
  <sheetData>
    <row r="1" spans="1:37" ht="36" customHeight="1">
      <c r="A1" s="128" t="s">
        <v>120</v>
      </c>
      <c r="B1" s="129"/>
      <c r="C1" s="129"/>
      <c r="D1" s="129"/>
      <c r="E1" s="129"/>
      <c r="F1" s="129"/>
      <c r="G1" s="129"/>
      <c r="H1" s="129"/>
      <c r="I1" s="129"/>
      <c r="J1" s="129"/>
      <c r="K1" s="129"/>
      <c r="L1" s="22"/>
    </row>
    <row r="2" spans="1:37" ht="15" customHeight="1">
      <c r="A2" s="132" t="s">
        <v>10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1:37" ht="22.5" customHeight="1">
      <c r="A3" s="130" t="s">
        <v>15</v>
      </c>
      <c r="B3" s="130"/>
      <c r="C3" s="130"/>
      <c r="D3" s="130"/>
      <c r="E3" s="130"/>
      <c r="F3" s="130"/>
      <c r="G3" s="130"/>
      <c r="H3" s="130"/>
      <c r="I3" s="130"/>
      <c r="J3" s="130"/>
      <c r="K3" s="130"/>
      <c r="L3" s="23"/>
    </row>
    <row r="4" spans="1:37" ht="16.5" customHeight="1">
      <c r="A4" s="18" t="s">
        <v>12</v>
      </c>
      <c r="B4" s="127"/>
      <c r="C4" s="127"/>
      <c r="D4" s="127"/>
      <c r="E4" s="13"/>
      <c r="F4" s="13"/>
      <c r="G4" s="13"/>
      <c r="H4" s="13"/>
      <c r="I4" s="13"/>
      <c r="J4" s="13"/>
      <c r="K4" s="23"/>
      <c r="L4" s="1"/>
      <c r="P4" s="3"/>
    </row>
    <row r="5" spans="1:37" s="5" customFormat="1" ht="3.75" customHeight="1">
      <c r="A5" s="45"/>
      <c r="B5" s="45"/>
      <c r="C5" s="45"/>
      <c r="D5" s="45"/>
      <c r="E5" s="45"/>
      <c r="F5" s="45"/>
      <c r="G5" s="45"/>
      <c r="H5" s="45"/>
      <c r="I5" s="45"/>
      <c r="J5" s="45"/>
      <c r="K5" s="45"/>
      <c r="L5" s="45"/>
      <c r="M5" s="4"/>
      <c r="N5" s="6"/>
      <c r="O5" s="51"/>
      <c r="P5" s="4"/>
      <c r="X5" s="9"/>
      <c r="Y5" s="9"/>
      <c r="Z5" s="9"/>
      <c r="AA5" s="9"/>
    </row>
    <row r="6" spans="1:37" s="5" customFormat="1" ht="15">
      <c r="A6" s="18" t="s">
        <v>5</v>
      </c>
      <c r="B6" s="127"/>
      <c r="C6" s="127"/>
      <c r="D6" s="127"/>
      <c r="E6" s="112" t="s">
        <v>11</v>
      </c>
      <c r="F6" s="112"/>
      <c r="G6" s="112"/>
      <c r="H6" s="127"/>
      <c r="I6" s="127"/>
      <c r="J6" s="127"/>
      <c r="K6" s="13"/>
      <c r="L6" s="4"/>
      <c r="M6" s="4"/>
      <c r="N6" s="6"/>
      <c r="O6" s="50"/>
    </row>
    <row r="7" spans="1:37" s="5" customFormat="1" ht="3.75" customHeight="1">
      <c r="A7" s="45"/>
      <c r="B7" s="45"/>
      <c r="C7" s="45"/>
      <c r="D7" s="45"/>
      <c r="E7" s="45"/>
      <c r="F7" s="45"/>
      <c r="G7" s="45"/>
      <c r="H7" s="45"/>
      <c r="I7" s="45"/>
      <c r="J7" s="45"/>
      <c r="K7" s="13"/>
      <c r="L7" s="45"/>
      <c r="M7" s="4"/>
      <c r="N7" s="6"/>
      <c r="O7" s="51"/>
      <c r="P7" s="4"/>
      <c r="X7" s="9"/>
      <c r="Y7" s="9"/>
      <c r="Z7" s="9"/>
      <c r="AA7" s="9"/>
    </row>
    <row r="8" spans="1:37" s="5" customFormat="1" ht="24.95" customHeight="1">
      <c r="A8" s="18" t="s">
        <v>13</v>
      </c>
      <c r="B8" s="74"/>
      <c r="C8" s="127"/>
      <c r="D8" s="127"/>
      <c r="E8" s="124" t="s">
        <v>14</v>
      </c>
      <c r="F8" s="124"/>
      <c r="G8" s="124"/>
      <c r="H8" s="127"/>
      <c r="I8" s="127"/>
      <c r="J8" s="127"/>
      <c r="K8" s="13"/>
      <c r="L8" s="4"/>
      <c r="M8" s="4"/>
      <c r="N8" s="6"/>
      <c r="O8" s="51"/>
    </row>
    <row r="9" spans="1:37" ht="9" customHeight="1"/>
    <row r="10" spans="1:37" s="9" customFormat="1" ht="16.5" customHeight="1">
      <c r="A10" s="131" t="s">
        <v>16</v>
      </c>
      <c r="B10" s="132"/>
      <c r="C10" s="132"/>
      <c r="D10" s="132"/>
      <c r="E10" s="132"/>
      <c r="F10" s="132"/>
      <c r="G10" s="132"/>
      <c r="H10" s="132"/>
      <c r="I10" s="132"/>
      <c r="J10" s="132"/>
      <c r="K10" s="132"/>
      <c r="L10" s="24"/>
      <c r="M10" s="75"/>
      <c r="N10" s="8"/>
      <c r="O10" s="64"/>
      <c r="P10" s="75"/>
    </row>
    <row r="11" spans="1:37" s="9" customFormat="1" ht="16.5" customHeight="1">
      <c r="A11" s="19" t="s">
        <v>17</v>
      </c>
      <c r="B11" s="19"/>
      <c r="C11" s="19"/>
      <c r="D11" s="19"/>
      <c r="E11" s="19"/>
      <c r="F11" s="19"/>
      <c r="G11" s="19"/>
      <c r="H11" s="19"/>
      <c r="I11" s="19"/>
      <c r="J11" s="19"/>
      <c r="K11" s="19"/>
      <c r="L11" s="24"/>
      <c r="M11" s="75"/>
      <c r="N11" s="8"/>
      <c r="O11" s="64"/>
      <c r="P11" s="75"/>
    </row>
    <row r="12" spans="1:37" s="11" customFormat="1" ht="14.25" customHeight="1">
      <c r="A12" s="19" t="s">
        <v>18</v>
      </c>
      <c r="B12" s="134" t="s">
        <v>67</v>
      </c>
      <c r="C12" s="134"/>
      <c r="D12" s="134"/>
      <c r="E12" s="29"/>
      <c r="F12" s="29"/>
      <c r="G12" s="29"/>
      <c r="H12" s="82"/>
      <c r="I12" s="82"/>
      <c r="J12" s="82"/>
      <c r="K12" s="82"/>
      <c r="L12" s="24"/>
      <c r="M12" s="10"/>
      <c r="N12" s="66">
        <f>N13*IF(B12="","",VLOOKUP(B12,WP_DB!C2:D3,2,FALSE))</f>
        <v>0</v>
      </c>
      <c r="O12" s="67">
        <f>O13*IF(B12="","",VLOOKUP(B12,WP_DB!C2:D3,2,FALSE))</f>
        <v>0</v>
      </c>
      <c r="P12" s="5"/>
      <c r="X12" s="9"/>
      <c r="Y12" s="9"/>
      <c r="Z12" s="9"/>
      <c r="AA12" s="9"/>
    </row>
    <row r="13" spans="1:37" s="101" customFormat="1" ht="4.5" customHeight="1">
      <c r="A13" s="94"/>
      <c r="B13" s="133"/>
      <c r="C13" s="133"/>
      <c r="D13" s="133"/>
      <c r="E13" s="95"/>
      <c r="F13" s="95"/>
      <c r="G13" s="95"/>
      <c r="H13" s="96"/>
      <c r="I13" s="96"/>
      <c r="J13" s="96"/>
      <c r="K13" s="96"/>
      <c r="L13" s="97"/>
      <c r="M13" s="98"/>
      <c r="N13" s="99">
        <v>1</v>
      </c>
      <c r="O13" s="100">
        <v>1</v>
      </c>
      <c r="X13" s="102"/>
      <c r="Y13" s="102"/>
      <c r="Z13" s="102"/>
      <c r="AA13" s="102"/>
    </row>
    <row r="14" spans="1:37" s="5" customFormat="1" ht="14.25">
      <c r="A14" s="28" t="s">
        <v>19</v>
      </c>
      <c r="B14" s="108"/>
      <c r="C14" s="108"/>
      <c r="D14" s="108"/>
      <c r="E14" s="119" t="s">
        <v>44</v>
      </c>
      <c r="F14" s="119"/>
      <c r="G14" s="119"/>
      <c r="H14" s="119"/>
      <c r="I14" s="88"/>
      <c r="J14" s="5" t="s">
        <v>7</v>
      </c>
      <c r="M14" s="4"/>
      <c r="N14" s="6"/>
      <c r="O14" s="51"/>
      <c r="P14" s="4"/>
      <c r="X14" s="9"/>
      <c r="Y14" s="9"/>
      <c r="Z14" s="9"/>
      <c r="AA14" s="9"/>
    </row>
    <row r="15" spans="1:37" s="5" customFormat="1" ht="3.75" customHeight="1">
      <c r="A15" s="45"/>
      <c r="B15" s="45"/>
      <c r="C15" s="45"/>
      <c r="D15" s="45"/>
      <c r="E15" s="104"/>
      <c r="F15" s="104"/>
      <c r="G15" s="104"/>
      <c r="H15" s="104"/>
      <c r="I15" s="45" t="s">
        <v>117</v>
      </c>
      <c r="J15" s="45" t="s">
        <v>8</v>
      </c>
      <c r="K15" s="46"/>
      <c r="L15" s="45"/>
      <c r="M15" s="4"/>
      <c r="N15" s="6"/>
      <c r="O15" s="51"/>
      <c r="P15" s="4"/>
      <c r="X15" s="9"/>
      <c r="Y15" s="9"/>
      <c r="Z15" s="9"/>
      <c r="AA15" s="9"/>
    </row>
    <row r="16" spans="1:37" s="5" customFormat="1" ht="14.25">
      <c r="A16" s="28" t="s">
        <v>20</v>
      </c>
      <c r="B16" s="108"/>
      <c r="C16" s="108"/>
      <c r="D16" s="108"/>
      <c r="E16" s="119" t="s">
        <v>45</v>
      </c>
      <c r="F16" s="119"/>
      <c r="G16" s="119"/>
      <c r="H16" s="119"/>
      <c r="I16" s="60"/>
      <c r="J16" s="5" t="s">
        <v>7</v>
      </c>
      <c r="M16" s="4"/>
      <c r="N16" s="6">
        <f>IF(O16=FALSE,IF(I16="","",(I16+20*LOG10(I18)+11-3)),I14)</f>
        <v>0</v>
      </c>
      <c r="O16" s="51" t="b">
        <v>1</v>
      </c>
      <c r="R16" s="76"/>
      <c r="S16" s="76"/>
      <c r="T16" s="76"/>
      <c r="U16" s="77"/>
      <c r="V16" s="78"/>
      <c r="W16" s="77"/>
      <c r="X16" s="9"/>
      <c r="Y16" s="9"/>
      <c r="Z16" s="9"/>
      <c r="AA16" s="9"/>
    </row>
    <row r="17" spans="1:27" s="5" customFormat="1" ht="3.75" customHeight="1">
      <c r="A17" s="45"/>
      <c r="B17" s="45"/>
      <c r="C17" s="45"/>
      <c r="D17" s="45"/>
      <c r="E17" s="104"/>
      <c r="F17" s="104"/>
      <c r="G17" s="104"/>
      <c r="H17" s="104"/>
      <c r="I17" s="45"/>
      <c r="J17" s="45"/>
      <c r="K17" s="45"/>
      <c r="L17" s="45"/>
      <c r="M17" s="4"/>
      <c r="N17" s="6"/>
      <c r="O17" s="51"/>
      <c r="P17" s="79"/>
      <c r="R17" s="76"/>
      <c r="S17" s="76"/>
      <c r="T17" s="76"/>
      <c r="U17" s="77"/>
      <c r="V17" s="78"/>
      <c r="W17" s="77"/>
      <c r="X17" s="9"/>
      <c r="Y17" s="9"/>
      <c r="Z17" s="9"/>
      <c r="AA17" s="9"/>
    </row>
    <row r="18" spans="1:27" s="5" customFormat="1" ht="13.5">
      <c r="A18" s="28" t="s">
        <v>21</v>
      </c>
      <c r="B18" s="135"/>
      <c r="C18" s="135"/>
      <c r="D18" s="135"/>
      <c r="E18" s="119" t="s">
        <v>22</v>
      </c>
      <c r="F18" s="119"/>
      <c r="G18" s="119"/>
      <c r="H18" s="119"/>
      <c r="I18" s="88"/>
      <c r="J18" s="5" t="s">
        <v>6</v>
      </c>
      <c r="L18" s="39"/>
      <c r="M18" s="4"/>
      <c r="N18" s="6"/>
      <c r="O18" s="51"/>
      <c r="P18" s="79"/>
      <c r="R18" s="76"/>
      <c r="S18" s="76"/>
      <c r="T18" s="76"/>
      <c r="U18" s="77"/>
      <c r="V18" s="78"/>
      <c r="W18" s="77"/>
      <c r="X18" s="9"/>
      <c r="Y18" s="9"/>
      <c r="Z18" s="9"/>
      <c r="AA18" s="9"/>
    </row>
    <row r="19" spans="1:27" s="5" customFormat="1">
      <c r="A19" s="28"/>
      <c r="B19" s="28"/>
      <c r="C19" s="28"/>
      <c r="D19" s="28"/>
      <c r="E19" s="9"/>
      <c r="F19" s="9"/>
      <c r="G19" s="28"/>
      <c r="H19" s="28"/>
      <c r="I19" s="28"/>
      <c r="J19" s="28"/>
      <c r="K19" s="28"/>
      <c r="L19" s="4"/>
      <c r="M19" s="4"/>
      <c r="N19" s="4"/>
      <c r="O19" s="49"/>
      <c r="Q19" s="76"/>
      <c r="R19" s="76"/>
      <c r="S19" s="76"/>
      <c r="T19" s="77"/>
      <c r="U19" s="78"/>
      <c r="V19" s="77"/>
      <c r="W19" s="9"/>
      <c r="X19" s="9"/>
      <c r="Y19" s="9"/>
      <c r="Z19" s="9"/>
    </row>
    <row r="20" spans="1:27" s="5" customFormat="1" ht="12.75" customHeight="1">
      <c r="A20" s="26" t="s">
        <v>26</v>
      </c>
      <c r="B20" s="134" t="s">
        <v>83</v>
      </c>
      <c r="C20" s="134"/>
      <c r="D20" s="134"/>
      <c r="E20" s="9"/>
      <c r="F20" s="9"/>
      <c r="G20" s="9"/>
      <c r="H20" s="37"/>
      <c r="I20" s="38" t="s">
        <v>23</v>
      </c>
      <c r="J20" s="39"/>
      <c r="K20" s="38" t="s">
        <v>24</v>
      </c>
      <c r="L20" s="4"/>
      <c r="M20" s="4"/>
      <c r="N20" s="66">
        <f>N21*IF(B20="","",VLOOKUP(B20,WP_DB!A2:B3,2,FALSE))</f>
        <v>0</v>
      </c>
      <c r="O20" s="67">
        <f>O21*IF(B20="","",VLOOKUP(B20,WP_DB!A2:B3,2,FALSE))</f>
        <v>0</v>
      </c>
      <c r="Q20" s="76"/>
      <c r="R20" s="76"/>
      <c r="S20" s="76"/>
      <c r="T20" s="77"/>
      <c r="U20" s="78"/>
      <c r="V20" s="77"/>
    </row>
    <row r="21" spans="1:27" s="5" customFormat="1" ht="12.75" customHeight="1">
      <c r="A21" s="27" t="s">
        <v>25</v>
      </c>
      <c r="B21" s="31"/>
      <c r="C21" s="31"/>
      <c r="D21" s="17"/>
      <c r="E21" s="9"/>
      <c r="F21" s="9"/>
      <c r="G21" s="9"/>
      <c r="H21" s="14"/>
      <c r="I21" s="14"/>
      <c r="J21" s="14"/>
      <c r="K21" s="14"/>
      <c r="L21" s="4"/>
      <c r="M21" s="4"/>
      <c r="N21" s="68">
        <f>IF(B22="","",VLOOKUP(B22,WP_DB!F2:I5,4,FALSE))</f>
        <v>1</v>
      </c>
      <c r="O21" s="69">
        <f>IF(B22="","",VLOOKUP(B22,WP_DB!F2:I5,4,FALSE))</f>
        <v>1</v>
      </c>
      <c r="U21" s="78"/>
      <c r="V21" s="77"/>
    </row>
    <row r="22" spans="1:27" s="5" customFormat="1">
      <c r="A22" s="26" t="s">
        <v>27</v>
      </c>
      <c r="B22" s="111" t="s">
        <v>70</v>
      </c>
      <c r="C22" s="111"/>
      <c r="D22" s="111"/>
      <c r="E22" s="9"/>
      <c r="F22" s="9"/>
      <c r="G22" s="9"/>
      <c r="I22" s="32">
        <f>N20+N22+N12</f>
        <v>55</v>
      </c>
      <c r="J22" s="19"/>
      <c r="K22" s="32">
        <f>O20+O22+O12</f>
        <v>45</v>
      </c>
      <c r="L22" s="4"/>
      <c r="M22" s="4"/>
      <c r="N22" s="66">
        <f>IF(B22="","",VLOOKUP(B22,WP_DB!F2:H5,2,FALSE))</f>
        <v>55</v>
      </c>
      <c r="O22" s="67">
        <f>IF(B22="","",VLOOKUP(B22,WP_DB!F2:H5,3,FALSE))</f>
        <v>45</v>
      </c>
      <c r="Q22" s="76"/>
      <c r="R22" s="76"/>
      <c r="S22" s="76"/>
      <c r="T22" s="77"/>
      <c r="U22" s="78"/>
      <c r="V22" s="77"/>
    </row>
    <row r="23" spans="1:27" s="5" customFormat="1" ht="38.25">
      <c r="A23" s="30" t="s">
        <v>28</v>
      </c>
      <c r="B23" s="26"/>
      <c r="C23" s="26"/>
      <c r="D23" s="9"/>
      <c r="E23" s="9"/>
      <c r="F23" s="9"/>
      <c r="G23" s="9"/>
      <c r="H23" s="15"/>
      <c r="I23" s="15"/>
      <c r="J23" s="16"/>
      <c r="K23" s="15"/>
      <c r="L23" s="4"/>
      <c r="M23" s="4"/>
      <c r="N23" s="6"/>
      <c r="O23" s="51"/>
      <c r="Q23" s="76"/>
      <c r="R23" s="76"/>
      <c r="S23" s="76"/>
      <c r="T23" s="77"/>
      <c r="U23" s="78"/>
      <c r="V23" s="77"/>
    </row>
    <row r="24" spans="1:27" s="5" customFormat="1" ht="26.25" customHeight="1">
      <c r="A24" s="130" t="s">
        <v>29</v>
      </c>
      <c r="B24" s="130"/>
      <c r="C24" s="130"/>
      <c r="D24" s="130"/>
      <c r="E24" s="130"/>
      <c r="F24" s="130"/>
      <c r="G24" s="130"/>
      <c r="H24" s="130"/>
      <c r="I24" s="130"/>
      <c r="J24" s="130"/>
      <c r="K24" s="130"/>
      <c r="L24" s="4"/>
      <c r="M24" s="4"/>
      <c r="N24" s="6"/>
      <c r="O24" s="51"/>
      <c r="P24" s="76"/>
      <c r="Q24" s="76"/>
      <c r="R24" s="76"/>
      <c r="S24" s="76"/>
      <c r="T24" s="77"/>
      <c r="U24" s="78"/>
      <c r="V24" s="77"/>
    </row>
    <row r="25" spans="1:27" s="5" customFormat="1" ht="18" customHeight="1">
      <c r="A25" s="112" t="s">
        <v>46</v>
      </c>
      <c r="B25" s="112"/>
      <c r="C25" s="112"/>
      <c r="D25" s="112"/>
      <c r="E25" s="112"/>
      <c r="F25" s="112"/>
      <c r="G25" s="112"/>
      <c r="I25" s="33">
        <f>N16</f>
        <v>0</v>
      </c>
      <c r="K25" s="33">
        <f>IF(N47=2,"",N16)</f>
        <v>0</v>
      </c>
      <c r="L25" s="4"/>
      <c r="M25" s="4"/>
      <c r="N25" s="6"/>
      <c r="O25" s="51"/>
      <c r="P25" s="76"/>
      <c r="Q25" s="76"/>
      <c r="R25" s="76"/>
      <c r="S25" s="76"/>
      <c r="T25" s="77"/>
      <c r="U25" s="78"/>
      <c r="V25" s="77"/>
    </row>
    <row r="26" spans="1:27" s="5" customFormat="1" ht="18" customHeight="1">
      <c r="A26" s="59" t="s">
        <v>47</v>
      </c>
      <c r="B26" s="59"/>
      <c r="C26" s="59"/>
      <c r="D26" s="59"/>
      <c r="E26" s="59"/>
      <c r="F26" s="59"/>
      <c r="G26" s="59"/>
      <c r="H26" s="34"/>
      <c r="I26" s="36">
        <v>-11</v>
      </c>
      <c r="J26" s="34"/>
      <c r="K26" s="36">
        <f>IF(N47=2,"",-11)</f>
        <v>-11</v>
      </c>
      <c r="L26" s="4"/>
      <c r="M26" s="4"/>
      <c r="N26" s="6">
        <f>IF(B28="","",VLOOKUP(B28,WP_DB!K2:M6,3,FALSE))</f>
        <v>2</v>
      </c>
      <c r="O26" s="51"/>
      <c r="P26" s="76"/>
      <c r="Q26" s="76"/>
      <c r="R26" s="76"/>
      <c r="S26" s="76"/>
      <c r="T26" s="77"/>
      <c r="U26" s="78"/>
      <c r="V26" s="77"/>
    </row>
    <row r="27" spans="1:27" s="5" customFormat="1" ht="3.75" customHeight="1">
      <c r="A27" s="59"/>
      <c r="B27" s="59"/>
      <c r="C27" s="59"/>
      <c r="D27" s="59"/>
      <c r="E27" s="59"/>
      <c r="F27" s="59"/>
      <c r="G27" s="59"/>
      <c r="H27" s="34"/>
      <c r="I27" s="36"/>
      <c r="J27" s="34"/>
      <c r="K27" s="36"/>
      <c r="L27" s="4"/>
      <c r="M27" s="4"/>
      <c r="N27" s="6"/>
      <c r="O27" s="51"/>
      <c r="P27" s="76"/>
      <c r="Q27" s="76"/>
      <c r="R27" s="76"/>
      <c r="S27" s="76"/>
      <c r="T27" s="77"/>
      <c r="U27" s="78"/>
      <c r="V27" s="77"/>
    </row>
    <row r="28" spans="1:27" s="5" customFormat="1" ht="13.5" customHeight="1">
      <c r="A28" s="37" t="s">
        <v>32</v>
      </c>
      <c r="B28" s="111" t="s">
        <v>79</v>
      </c>
      <c r="C28" s="111"/>
      <c r="D28" s="111"/>
      <c r="E28" s="111"/>
      <c r="F28" s="111"/>
      <c r="G28" s="111"/>
      <c r="H28" s="35"/>
      <c r="I28" s="36">
        <f>IF(B28="","",VLOOKUP(B28,WP_DB!K2:L6,2,FALSE))</f>
        <v>6</v>
      </c>
      <c r="J28" s="9"/>
      <c r="K28" s="36">
        <f>IF(N47=2,"",VLOOKUP(B28,WP_DB!K2:L6,2,FALSE))</f>
        <v>6</v>
      </c>
      <c r="L28" s="4"/>
      <c r="M28" s="4"/>
      <c r="N28" s="2">
        <f>N26</f>
        <v>2</v>
      </c>
      <c r="O28" s="51"/>
      <c r="P28" s="76"/>
      <c r="Q28" s="76"/>
      <c r="R28" s="76"/>
      <c r="S28" s="76"/>
      <c r="T28" s="77"/>
      <c r="U28" s="78"/>
      <c r="V28" s="77"/>
    </row>
    <row r="29" spans="1:27" s="5" customFormat="1" ht="53.25" customHeight="1">
      <c r="A29" s="120"/>
      <c r="B29" s="120"/>
      <c r="C29" s="120"/>
      <c r="D29" s="120"/>
      <c r="E29" s="120"/>
      <c r="F29" s="120"/>
      <c r="G29" s="120"/>
      <c r="H29" s="120"/>
      <c r="I29" s="120"/>
      <c r="J29" s="120"/>
      <c r="K29" s="120"/>
      <c r="L29" s="4"/>
      <c r="M29" s="4"/>
      <c r="N29" s="6"/>
      <c r="O29" s="51"/>
      <c r="P29" s="76"/>
      <c r="Q29" s="76"/>
      <c r="R29" s="76"/>
      <c r="S29" s="76"/>
      <c r="T29" s="77"/>
      <c r="U29" s="78"/>
      <c r="V29" s="77"/>
    </row>
    <row r="30" spans="1:27" s="5" customFormat="1" ht="15" customHeight="1">
      <c r="A30" s="121" t="s">
        <v>33</v>
      </c>
      <c r="B30" s="121"/>
      <c r="C30" s="121"/>
      <c r="D30" s="74"/>
      <c r="E30" s="5" t="s">
        <v>6</v>
      </c>
      <c r="F30" s="120"/>
      <c r="G30" s="120"/>
      <c r="H30" s="120"/>
      <c r="I30" s="36" t="str">
        <f>IF(D30=0,"",(-20*LOG(D30)))</f>
        <v/>
      </c>
      <c r="K30" s="36" t="str">
        <f>IF(N47=2,"",IF(D30=0,"",(-20*LOG(D30))))</f>
        <v/>
      </c>
      <c r="L30" s="4"/>
      <c r="M30" s="4"/>
      <c r="N30" s="6"/>
      <c r="O30" s="51"/>
      <c r="P30" s="76"/>
      <c r="Q30" s="76"/>
      <c r="R30" s="76"/>
      <c r="S30" s="80"/>
      <c r="T30" s="77"/>
      <c r="U30" s="80"/>
      <c r="V30" s="77"/>
    </row>
    <row r="31" spans="1:27" s="5" customFormat="1" ht="27.75" customHeight="1">
      <c r="A31" s="122" t="s">
        <v>34</v>
      </c>
      <c r="B31" s="122"/>
      <c r="C31" s="122"/>
      <c r="D31" s="122"/>
      <c r="E31" s="122"/>
      <c r="F31" s="122"/>
      <c r="G31" s="122"/>
      <c r="H31" s="122"/>
      <c r="I31" s="122"/>
      <c r="J31" s="122"/>
      <c r="K31" s="122"/>
      <c r="M31" s="4"/>
      <c r="N31" s="6"/>
      <c r="O31" s="51"/>
      <c r="P31" s="76"/>
      <c r="Q31" s="76"/>
      <c r="R31" s="76"/>
      <c r="S31" s="77"/>
      <c r="T31" s="78"/>
      <c r="U31" s="77"/>
    </row>
    <row r="32" spans="1:27" s="5" customFormat="1" ht="15" customHeight="1">
      <c r="A32" s="119" t="s">
        <v>35</v>
      </c>
      <c r="B32" s="18"/>
      <c r="G32" s="90">
        <v>-1</v>
      </c>
      <c r="H32" s="5" t="s">
        <v>9</v>
      </c>
      <c r="I32" s="42">
        <f>N32+N34+N36</f>
        <v>-1</v>
      </c>
      <c r="K32" s="42">
        <f>IF(N47=2,"",N32+N34+N36+N38)</f>
        <v>-1</v>
      </c>
      <c r="L32" s="4"/>
      <c r="M32" s="4"/>
      <c r="N32" s="6">
        <f>IF(O32=TRUE,G32,0)</f>
        <v>-1</v>
      </c>
      <c r="O32" s="51" t="b">
        <v>1</v>
      </c>
      <c r="P32" s="76"/>
      <c r="Q32" s="76"/>
      <c r="R32" s="76"/>
      <c r="S32" s="77"/>
      <c r="T32" s="78"/>
      <c r="U32" s="77"/>
    </row>
    <row r="33" spans="1:26" s="5" customFormat="1" ht="3.75" customHeight="1">
      <c r="A33" s="119"/>
      <c r="B33" s="45"/>
      <c r="C33" s="45"/>
      <c r="D33" s="45"/>
      <c r="E33" s="45"/>
      <c r="F33" s="45"/>
      <c r="G33" s="86"/>
      <c r="H33" s="45"/>
      <c r="I33" s="45"/>
      <c r="J33" s="45"/>
      <c r="K33" s="45"/>
      <c r="L33" s="4"/>
      <c r="M33" s="4"/>
      <c r="N33" s="6"/>
      <c r="O33" s="51"/>
      <c r="Q33" s="76"/>
      <c r="R33" s="76"/>
      <c r="S33" s="76"/>
      <c r="T33" s="77"/>
      <c r="U33" s="78"/>
      <c r="V33" s="77"/>
      <c r="W33" s="9"/>
      <c r="X33" s="9"/>
      <c r="Y33" s="9"/>
      <c r="Z33" s="9"/>
    </row>
    <row r="34" spans="1:26" s="5" customFormat="1" ht="15" customHeight="1">
      <c r="A34" s="119"/>
      <c r="D34" s="110"/>
      <c r="E34" s="110"/>
      <c r="F34" s="87"/>
      <c r="G34" s="89"/>
      <c r="H34" s="5" t="s">
        <v>9</v>
      </c>
      <c r="L34" s="4"/>
      <c r="M34" s="4"/>
      <c r="N34" s="6">
        <f>IF(O34=TRUE,G34,0)</f>
        <v>0</v>
      </c>
      <c r="O34" s="51" t="b">
        <v>0</v>
      </c>
      <c r="P34" s="76"/>
      <c r="Q34" s="76"/>
      <c r="R34" s="76"/>
      <c r="S34" s="77"/>
      <c r="T34" s="78"/>
      <c r="U34" s="77"/>
    </row>
    <row r="35" spans="1:26" s="5" customFormat="1" ht="3.75" customHeight="1">
      <c r="A35" s="119"/>
      <c r="B35" s="45"/>
      <c r="C35" s="45"/>
      <c r="D35" s="45"/>
      <c r="E35" s="45"/>
      <c r="F35" s="45"/>
      <c r="G35" s="86"/>
      <c r="H35" s="45"/>
      <c r="I35" s="45"/>
      <c r="J35" s="45"/>
      <c r="K35" s="45"/>
      <c r="L35" s="4"/>
      <c r="M35" s="4"/>
      <c r="N35" s="6"/>
      <c r="O35" s="51"/>
      <c r="Q35" s="76"/>
      <c r="R35" s="76"/>
      <c r="S35" s="76"/>
      <c r="T35" s="77"/>
      <c r="U35" s="78"/>
      <c r="V35" s="77"/>
      <c r="W35" s="9"/>
      <c r="X35" s="9"/>
      <c r="Y35" s="9"/>
      <c r="Z35" s="9"/>
    </row>
    <row r="36" spans="1:26" s="5" customFormat="1" ht="15" customHeight="1">
      <c r="A36" s="119"/>
      <c r="D36" s="110"/>
      <c r="E36" s="110"/>
      <c r="F36" s="87"/>
      <c r="G36" s="74">
        <v>-5</v>
      </c>
      <c r="H36" s="5" t="s">
        <v>9</v>
      </c>
      <c r="L36" s="4"/>
      <c r="M36" s="4"/>
      <c r="N36" s="6">
        <f>IF(O36=TRUE,G36,0)</f>
        <v>0</v>
      </c>
      <c r="O36" s="51" t="b">
        <v>0</v>
      </c>
      <c r="P36" s="76"/>
      <c r="Q36" s="76"/>
      <c r="R36" s="76"/>
      <c r="S36" s="77"/>
      <c r="T36" s="78"/>
      <c r="U36" s="77"/>
    </row>
    <row r="37" spans="1:26" s="5" customFormat="1" ht="3.75" customHeight="1">
      <c r="A37" s="119"/>
      <c r="B37" s="45"/>
      <c r="C37" s="45"/>
      <c r="D37" s="45"/>
      <c r="E37" s="45"/>
      <c r="F37" s="45"/>
      <c r="G37" s="45"/>
      <c r="H37" s="45"/>
      <c r="I37" s="45"/>
      <c r="J37" s="45"/>
      <c r="K37" s="45"/>
      <c r="L37" s="4"/>
      <c r="M37" s="4"/>
      <c r="N37" s="6"/>
      <c r="O37" s="51"/>
      <c r="Q37" s="76"/>
      <c r="R37" s="76"/>
      <c r="S37" s="76"/>
      <c r="T37" s="77"/>
      <c r="U37" s="78"/>
      <c r="V37" s="77"/>
      <c r="W37" s="9"/>
      <c r="X37" s="9"/>
      <c r="Y37" s="9"/>
      <c r="Z37" s="9"/>
    </row>
    <row r="38" spans="1:26" s="5" customFormat="1" ht="15" customHeight="1">
      <c r="A38" s="119"/>
      <c r="G38" s="89">
        <v>-2</v>
      </c>
      <c r="H38" s="5" t="s">
        <v>9</v>
      </c>
      <c r="L38" s="4"/>
      <c r="M38" s="4"/>
      <c r="N38" s="6">
        <f>IF(O38=TRUE,G38,0)</f>
        <v>0</v>
      </c>
      <c r="O38" s="51" t="b">
        <v>0</v>
      </c>
      <c r="P38" s="76"/>
      <c r="Q38" s="76"/>
      <c r="R38" s="76"/>
      <c r="S38" s="77"/>
      <c r="T38" s="78"/>
      <c r="U38" s="77"/>
    </row>
    <row r="39" spans="1:26" s="5" customFormat="1" ht="3.75" customHeight="1">
      <c r="A39" s="119"/>
      <c r="B39" s="45"/>
      <c r="C39" s="45"/>
      <c r="D39" s="45"/>
      <c r="E39" s="45"/>
      <c r="F39" s="45"/>
      <c r="G39" s="45"/>
      <c r="H39" s="45"/>
      <c r="I39" s="45"/>
      <c r="J39" s="45"/>
      <c r="K39" s="45"/>
      <c r="L39" s="4"/>
      <c r="M39" s="4"/>
      <c r="N39" s="6"/>
      <c r="O39" s="51"/>
      <c r="Q39" s="76"/>
      <c r="R39" s="76"/>
      <c r="S39" s="76"/>
      <c r="T39" s="77"/>
      <c r="U39" s="78"/>
      <c r="V39" s="77"/>
      <c r="W39" s="9"/>
      <c r="X39" s="9"/>
      <c r="Y39" s="9"/>
      <c r="Z39" s="9"/>
    </row>
    <row r="40" spans="1:26" s="11" customFormat="1" ht="15" customHeight="1">
      <c r="A40" s="37" t="s">
        <v>36</v>
      </c>
      <c r="B40" s="25"/>
      <c r="E40" s="41"/>
      <c r="F40" s="41" t="s">
        <v>30</v>
      </c>
      <c r="G40" s="91">
        <v>2</v>
      </c>
      <c r="H40" s="5" t="s">
        <v>31</v>
      </c>
      <c r="I40" s="42">
        <f>IF(O40=TRUE,ROUND(N40,1),0)</f>
        <v>0</v>
      </c>
      <c r="J40" s="85"/>
      <c r="K40" s="42">
        <f>IF(N47=2,"",IF(O40=TRUE,ROUND(N40,1),0))</f>
        <v>0</v>
      </c>
      <c r="L40" s="10"/>
      <c r="M40" s="10"/>
      <c r="N40" s="65">
        <f>IF(G40=0,0,10*LOG10(G40))</f>
        <v>3.0102999566398121</v>
      </c>
      <c r="O40" s="52" t="b">
        <v>0</v>
      </c>
      <c r="P40" s="76"/>
      <c r="Q40" s="76"/>
      <c r="R40" s="76"/>
      <c r="S40" s="77"/>
      <c r="T40" s="78"/>
      <c r="U40" s="77"/>
    </row>
    <row r="41" spans="1:26" s="5" customFormat="1" ht="25.5" customHeight="1">
      <c r="A41" s="13" t="s">
        <v>48</v>
      </c>
      <c r="B41" s="13"/>
      <c r="C41" s="13"/>
      <c r="D41" s="13"/>
      <c r="E41" s="13"/>
      <c r="F41" s="13"/>
      <c r="G41" s="13"/>
      <c r="H41" s="35"/>
      <c r="I41" s="83" t="str">
        <f>IF(D30="","",IF(I25+I26+I28+I30+I32+I40&lt;0,0,I25+I26+I28+I30+I32+I40))</f>
        <v/>
      </c>
      <c r="K41" s="83" t="str">
        <f>IF(D30="","",IF(N47=2,"",IF(N47=2,"",IF(K25+K26+K28+K30+K32+K40&lt;0,0,K25+K26+K28+K30+K32+K40))))</f>
        <v/>
      </c>
      <c r="L41" s="4"/>
      <c r="M41" s="4"/>
      <c r="N41" s="6"/>
      <c r="O41" s="51"/>
      <c r="P41" s="76"/>
      <c r="Q41" s="76"/>
      <c r="R41" s="80"/>
      <c r="S41" s="77"/>
      <c r="T41" s="80"/>
      <c r="U41" s="77"/>
    </row>
    <row r="42" spans="1:26" s="5" customFormat="1" ht="22.5" customHeight="1">
      <c r="A42" s="112" t="s">
        <v>37</v>
      </c>
      <c r="B42" s="112"/>
      <c r="C42" s="112"/>
      <c r="D42" s="112"/>
      <c r="E42" s="112"/>
      <c r="F42" s="112"/>
      <c r="G42" s="112"/>
      <c r="H42" s="3"/>
      <c r="I42" s="36">
        <v>5</v>
      </c>
      <c r="K42" s="36">
        <f>IF(N47=2,"",10)</f>
        <v>10</v>
      </c>
      <c r="L42" s="4"/>
      <c r="M42" s="4"/>
      <c r="N42" s="6"/>
      <c r="O42" s="51"/>
    </row>
    <row r="43" spans="1:26" s="5" customFormat="1">
      <c r="A43" s="61" t="s">
        <v>38</v>
      </c>
      <c r="B43" s="125" t="s">
        <v>86</v>
      </c>
      <c r="C43" s="125"/>
      <c r="D43" s="125"/>
      <c r="E43" s="125"/>
      <c r="F43" s="125"/>
      <c r="G43" s="125"/>
      <c r="H43" s="34"/>
      <c r="I43" s="36">
        <f>IF(B43="","",VLOOKUP(B43,WP_DB!O2:P5,2,FALSE))</f>
        <v>2</v>
      </c>
      <c r="K43" s="36">
        <f>IF(N47=2,"",I43)</f>
        <v>2</v>
      </c>
      <c r="L43" s="4"/>
      <c r="M43" s="4"/>
      <c r="N43" s="6"/>
      <c r="O43" s="51"/>
    </row>
    <row r="44" spans="1:26" s="5" customFormat="1" ht="15" customHeight="1">
      <c r="A44" s="19" t="s">
        <v>42</v>
      </c>
      <c r="B44" s="126" t="s">
        <v>92</v>
      </c>
      <c r="C44" s="126"/>
      <c r="D44" s="126"/>
      <c r="E44" s="126"/>
      <c r="F44" s="126"/>
      <c r="G44" s="126"/>
      <c r="L44" s="4"/>
      <c r="M44" s="4"/>
      <c r="N44" s="6"/>
      <c r="O44" s="51"/>
    </row>
    <row r="45" spans="1:26" s="5" customFormat="1">
      <c r="A45" s="61" t="s">
        <v>39</v>
      </c>
      <c r="B45" s="125" t="s">
        <v>85</v>
      </c>
      <c r="C45" s="125"/>
      <c r="D45" s="125"/>
      <c r="E45" s="125"/>
      <c r="F45" s="125"/>
      <c r="G45" s="125"/>
      <c r="H45" s="34"/>
      <c r="I45" s="36">
        <f>IF(B45="","",VLOOKUP(B45,WP_DB!R2:S5,2,FALSE))</f>
        <v>0</v>
      </c>
      <c r="K45" s="36">
        <f>IF(N47=2,"",I45)</f>
        <v>0</v>
      </c>
      <c r="L45" s="4"/>
      <c r="M45" s="4"/>
      <c r="N45" s="6"/>
      <c r="O45" s="51"/>
    </row>
    <row r="46" spans="1:26" s="5" customFormat="1" ht="15" customHeight="1">
      <c r="A46" s="19" t="s">
        <v>43</v>
      </c>
      <c r="B46" s="126" t="s">
        <v>92</v>
      </c>
      <c r="C46" s="126"/>
      <c r="D46" s="126"/>
      <c r="E46" s="126"/>
      <c r="F46" s="126"/>
      <c r="G46" s="126"/>
      <c r="L46" s="4"/>
      <c r="M46" s="4"/>
      <c r="N46" s="6"/>
      <c r="O46" s="51"/>
    </row>
    <row r="47" spans="1:26" s="5" customFormat="1">
      <c r="A47" s="54" t="s">
        <v>40</v>
      </c>
      <c r="B47" s="125" t="s">
        <v>95</v>
      </c>
      <c r="C47" s="125"/>
      <c r="D47" s="125"/>
      <c r="E47" s="125"/>
      <c r="F47" s="125"/>
      <c r="G47" s="125"/>
      <c r="I47" s="42">
        <v>0</v>
      </c>
      <c r="K47" s="42">
        <f>IF(N47=2,"",IF(N47=1,IF(OR(D48="",G48=""),"-",O50),0))</f>
        <v>-6.0205999132796242</v>
      </c>
      <c r="L47" s="4"/>
      <c r="M47" s="4"/>
      <c r="N47" s="6">
        <f>IF(B47="","",VLOOKUP(B47,WP_DB!U2:V4,2,FALSE))</f>
        <v>1</v>
      </c>
      <c r="O47" s="51"/>
    </row>
    <row r="48" spans="1:26" s="5" customFormat="1" ht="12">
      <c r="A48" s="39"/>
      <c r="B48" s="105" t="str">
        <f>IF(VLOOKUP(B47,WP_DB!U2:V4,2,FALSE)=1,"Durée de délestage","")</f>
        <v>Durée de délestage</v>
      </c>
      <c r="C48" s="40" t="str">
        <f>IF(VLOOKUP(B47,WP_DB!U2:V4,2,FALSE)=1,"de","")</f>
        <v>de</v>
      </c>
      <c r="D48" s="106">
        <v>0.875</v>
      </c>
      <c r="E48" s="40" t="str">
        <f>IF(VLOOKUP(B47,WP_DB!U2:V4,2,FALSE)=1,"à","")</f>
        <v>à</v>
      </c>
      <c r="F48" s="40"/>
      <c r="G48" s="106">
        <v>1.25</v>
      </c>
      <c r="L48" s="4"/>
      <c r="M48" s="4"/>
      <c r="N48" s="6">
        <f>IF(D48&lt;19,D48*24,D48)</f>
        <v>21</v>
      </c>
      <c r="O48" s="53"/>
      <c r="P48" s="44"/>
    </row>
    <row r="49" spans="1:16" s="5" customFormat="1" ht="15" thickBot="1">
      <c r="A49" s="112" t="s">
        <v>41</v>
      </c>
      <c r="B49" s="112"/>
      <c r="C49" s="112"/>
      <c r="D49" s="112"/>
      <c r="E49" s="112"/>
      <c r="F49" s="112"/>
      <c r="G49" s="112"/>
      <c r="I49" s="84" t="str">
        <f>IF(D30=0,"",I41+I42+I43+I45+I47)</f>
        <v/>
      </c>
      <c r="J49" s="20"/>
      <c r="K49" s="84" t="str">
        <f>IF(D30="","",IF(N47=2,"",K41+K42+K43+K45+K47))</f>
        <v/>
      </c>
      <c r="L49" s="4"/>
      <c r="M49" s="4"/>
      <c r="N49" s="6">
        <f>IF(G48&lt;19,G48*24,G48)</f>
        <v>30</v>
      </c>
      <c r="O49" s="51"/>
    </row>
    <row r="50" spans="1:16" s="5" customFormat="1" ht="13.5" thickTop="1">
      <c r="A50" s="117"/>
      <c r="B50" s="117"/>
      <c r="C50" s="117"/>
      <c r="D50" s="117"/>
      <c r="E50" s="117"/>
      <c r="F50" s="117"/>
      <c r="G50" s="117"/>
      <c r="H50" s="117"/>
      <c r="I50" s="117"/>
      <c r="J50" s="117"/>
      <c r="K50" s="117"/>
      <c r="L50" s="4"/>
      <c r="M50" s="4"/>
      <c r="N50" s="6">
        <f>720-((N49-N48)*60)</f>
        <v>180</v>
      </c>
      <c r="O50" s="51">
        <f>10*LOG(N50/720)</f>
        <v>-6.0205999132796242</v>
      </c>
    </row>
    <row r="51" spans="1:16" ht="15">
      <c r="A51" s="115" t="s">
        <v>49</v>
      </c>
      <c r="B51" s="115"/>
      <c r="C51" s="115"/>
      <c r="D51" s="115"/>
      <c r="E51" s="115"/>
      <c r="F51" s="115"/>
      <c r="G51" s="115"/>
      <c r="H51" s="115"/>
      <c r="I51" s="115"/>
      <c r="J51" s="115"/>
      <c r="K51" s="115"/>
      <c r="L51" s="1"/>
      <c r="P51" s="3"/>
    </row>
    <row r="52" spans="1:16" s="7" customFormat="1" ht="33.75" customHeight="1">
      <c r="A52" s="118" t="s">
        <v>50</v>
      </c>
      <c r="B52" s="118"/>
      <c r="C52" s="118"/>
      <c r="D52" s="118"/>
      <c r="E52" s="118"/>
      <c r="F52" s="118"/>
      <c r="G52" s="118"/>
      <c r="H52" s="118"/>
      <c r="I52" s="118"/>
      <c r="J52" s="118"/>
      <c r="K52" s="118"/>
      <c r="L52" s="47"/>
      <c r="M52" s="92"/>
      <c r="N52" s="70"/>
      <c r="O52" s="51"/>
      <c r="P52" s="4"/>
    </row>
    <row r="53" spans="1:16" ht="15.75" customHeight="1">
      <c r="A53" s="18" t="s">
        <v>51</v>
      </c>
      <c r="N53" s="48" t="b">
        <v>0</v>
      </c>
    </row>
    <row r="54" spans="1:16" ht="3" customHeight="1">
      <c r="A54" s="18"/>
      <c r="B54" s="18"/>
      <c r="C54" s="18"/>
      <c r="D54" s="18"/>
      <c r="E54" s="18"/>
      <c r="F54" s="18"/>
      <c r="G54" s="18"/>
      <c r="H54" s="18"/>
      <c r="I54" s="18"/>
      <c r="J54" s="18"/>
      <c r="K54" s="18"/>
      <c r="L54" s="18"/>
      <c r="M54" s="93"/>
      <c r="N54" s="71"/>
      <c r="O54" s="72"/>
    </row>
    <row r="55" spans="1:16">
      <c r="A55" s="3" t="s">
        <v>52</v>
      </c>
      <c r="B55" s="116" t="s">
        <v>98</v>
      </c>
      <c r="C55" s="116"/>
      <c r="D55" s="116"/>
      <c r="E55" s="116"/>
      <c r="F55" s="116"/>
      <c r="G55" s="116"/>
      <c r="H55" s="116"/>
      <c r="I55" s="116"/>
      <c r="J55" s="116"/>
      <c r="K55" s="116"/>
      <c r="N55" s="2">
        <f>IF(B55="","",VLOOKUP(B55,WP_DB!X2:Y7,2,FALSE))</f>
        <v>2</v>
      </c>
      <c r="O55" s="2" t="b">
        <f>IF(N55&lt;6,TRUE,FALSE)</f>
        <v>1</v>
      </c>
    </row>
    <row r="56" spans="1:16" ht="4.5" customHeight="1"/>
    <row r="57" spans="1:16" ht="12.75" customHeight="1">
      <c r="A57" s="3" t="s">
        <v>53</v>
      </c>
      <c r="B57" s="116" t="s">
        <v>118</v>
      </c>
      <c r="C57" s="116"/>
      <c r="D57" s="116"/>
      <c r="E57" s="116"/>
      <c r="F57" s="116"/>
      <c r="G57" s="116"/>
      <c r="H57" s="116"/>
      <c r="I57" s="116"/>
      <c r="J57" s="116"/>
      <c r="K57" s="116"/>
      <c r="N57" s="2">
        <f>IF(B57="","",VLOOKUP(B57,WP_DB!AB9:AC10,2,FALSE))</f>
        <v>2</v>
      </c>
      <c r="O57" s="2" t="b">
        <f>IF(N57&gt;1,TRUE,FALSE)</f>
        <v>1</v>
      </c>
    </row>
    <row r="58" spans="1:16" ht="4.5" customHeight="1"/>
    <row r="59" spans="1:16" ht="30" customHeight="1">
      <c r="A59" s="19" t="s">
        <v>54</v>
      </c>
      <c r="B59" s="111" t="s">
        <v>111</v>
      </c>
      <c r="C59" s="111"/>
      <c r="D59" s="111"/>
      <c r="E59" s="111"/>
      <c r="F59" s="111"/>
      <c r="G59" s="111"/>
      <c r="H59" s="111"/>
      <c r="I59" s="111"/>
      <c r="J59" s="111"/>
      <c r="K59" s="111"/>
      <c r="N59" s="2">
        <f>IF(B59="","",VLOOKUP(B59,WP_DB!AB2:AC4,2,FALSE))</f>
        <v>3</v>
      </c>
      <c r="O59" s="2" t="b">
        <f>IF(N59&gt;1,TRUE,FALSE)</f>
        <v>1</v>
      </c>
    </row>
    <row r="60" spans="1:16" ht="42.75" customHeight="1">
      <c r="A60" s="30" t="str">
        <f>IF(N59=1,"",IF(N59=2,WP_DB!AB14,WP_DB!AB15))</f>
        <v>Les mesures préventives suivantes ont été prévues ou déjà mises en œuvre :</v>
      </c>
      <c r="B60" s="113" t="s">
        <v>119</v>
      </c>
      <c r="C60" s="113"/>
      <c r="D60" s="113"/>
      <c r="E60" s="113"/>
      <c r="F60" s="113"/>
      <c r="G60" s="113"/>
      <c r="H60" s="113"/>
      <c r="I60" s="113"/>
      <c r="J60" s="113"/>
      <c r="K60" s="113"/>
      <c r="O60" s="2"/>
    </row>
    <row r="61" spans="1:16" s="5" customFormat="1" ht="12">
      <c r="M61" s="4"/>
      <c r="N61" s="6"/>
      <c r="O61" s="51"/>
      <c r="P61" s="4"/>
    </row>
    <row r="62" spans="1:16" s="5" customFormat="1" ht="15">
      <c r="A62" s="115" t="s">
        <v>55</v>
      </c>
      <c r="B62" s="115"/>
      <c r="C62" s="115"/>
      <c r="D62" s="115"/>
      <c r="E62" s="115"/>
      <c r="F62" s="115"/>
      <c r="G62" s="115"/>
      <c r="H62" s="115"/>
      <c r="I62" s="115"/>
      <c r="J62" s="115"/>
      <c r="K62" s="115"/>
      <c r="M62" s="4"/>
      <c r="N62" s="6"/>
      <c r="O62" s="51"/>
      <c r="P62" s="4"/>
    </row>
    <row r="63" spans="1:16" s="5" customFormat="1">
      <c r="A63" s="18" t="s">
        <v>29</v>
      </c>
      <c r="B63" s="112" t="str">
        <f>IF(N12=0,P63,P64)</f>
        <v>Les valeurs de planification sont dépassées.</v>
      </c>
      <c r="C63" s="112"/>
      <c r="D63" s="112"/>
      <c r="E63" s="112"/>
      <c r="F63" s="112"/>
      <c r="G63" s="112"/>
      <c r="H63" s="112"/>
      <c r="I63" s="112"/>
      <c r="J63" s="112"/>
      <c r="K63" s="112"/>
      <c r="M63" s="4"/>
      <c r="N63" s="4">
        <f>IF(AND(I49&lt;I22,K49&lt;K22),1,0)</f>
        <v>0</v>
      </c>
      <c r="O63" s="51"/>
      <c r="P63" s="5" t="str">
        <f>IF(AND(I49&lt;I22,OR(K49&lt;K22,K49="")),WP_DB!AA2,WP_DB!AA3)</f>
        <v>Les valeurs de planification sont dépassées.</v>
      </c>
    </row>
    <row r="64" spans="1:16" s="5" customFormat="1" ht="9.75" customHeight="1">
      <c r="M64" s="4"/>
      <c r="N64" s="6"/>
      <c r="O64" s="51"/>
      <c r="P64" s="5" t="str">
        <f>IF(AND(I49&lt;I22,OR(K49&lt;K22,K49="")),WP_DB!AA6,WP_DB!AA7)</f>
        <v>Les valeurs limites d'immission sont dépassées.</v>
      </c>
    </row>
    <row r="65" spans="1:18" s="5" customFormat="1" ht="12.75" customHeight="1">
      <c r="A65" s="107" t="s">
        <v>122</v>
      </c>
      <c r="B65" s="107" t="str">
        <f>IF(N66=1,WP_DB!AD2,WP_DB!AD3)</f>
        <v>Les mesures préventives envisageables n'ont pas été suffisamment examinées. Le principe de prévention n'est donc pas respecté.</v>
      </c>
      <c r="C65" s="107"/>
      <c r="D65" s="107"/>
      <c r="E65" s="107"/>
      <c r="F65" s="107"/>
      <c r="G65" s="107"/>
      <c r="H65" s="107"/>
      <c r="I65" s="107"/>
      <c r="J65" s="107"/>
      <c r="K65" s="107"/>
      <c r="M65" s="4"/>
      <c r="N65" s="6"/>
      <c r="O65" s="51"/>
      <c r="P65" s="4"/>
    </row>
    <row r="66" spans="1:18" s="5" customFormat="1" ht="34.5" customHeight="1">
      <c r="A66" s="107"/>
      <c r="B66" s="107"/>
      <c r="C66" s="107"/>
      <c r="D66" s="107"/>
      <c r="E66" s="107"/>
      <c r="F66" s="107"/>
      <c r="G66" s="107"/>
      <c r="H66" s="107"/>
      <c r="I66" s="107"/>
      <c r="J66" s="107"/>
      <c r="K66" s="107"/>
      <c r="M66" s="4"/>
      <c r="N66" s="6">
        <f>IF(AND(N53=TRUE,O55=TRUE,O57=TRUE,O59=TRUE),1,0)</f>
        <v>0</v>
      </c>
      <c r="O66" s="51">
        <f>N66</f>
        <v>0</v>
      </c>
      <c r="P66" s="4"/>
    </row>
    <row r="67" spans="1:18" s="5" customFormat="1" ht="34.5" customHeight="1">
      <c r="B67" s="114"/>
      <c r="C67" s="114"/>
      <c r="D67" s="114"/>
      <c r="E67" s="114"/>
      <c r="F67" s="114"/>
      <c r="G67" s="114"/>
      <c r="H67" s="114"/>
      <c r="I67" s="114"/>
      <c r="J67" s="114"/>
      <c r="K67" s="114"/>
      <c r="M67" s="4"/>
      <c r="N67" s="6"/>
      <c r="O67" s="51"/>
      <c r="P67" s="4"/>
    </row>
    <row r="68" spans="1:18" s="5" customFormat="1" ht="12">
      <c r="B68" s="39"/>
      <c r="C68" s="39"/>
      <c r="D68" s="39"/>
      <c r="E68" s="39"/>
      <c r="F68" s="39"/>
      <c r="G68" s="39"/>
      <c r="H68" s="39"/>
      <c r="I68" s="39"/>
      <c r="J68" s="39"/>
      <c r="K68" s="39"/>
      <c r="M68" s="4"/>
      <c r="N68" s="6"/>
      <c r="O68" s="51"/>
      <c r="P68" s="4"/>
    </row>
    <row r="69" spans="1:18" s="5" customFormat="1" ht="15">
      <c r="A69" s="13" t="s">
        <v>56</v>
      </c>
      <c r="M69" s="4"/>
      <c r="N69" s="6"/>
      <c r="O69" s="51"/>
      <c r="P69" s="4"/>
    </row>
    <row r="70" spans="1:18" s="5" customFormat="1" ht="12">
      <c r="M70" s="4"/>
      <c r="N70" s="6"/>
      <c r="O70" s="51"/>
      <c r="P70" s="4"/>
    </row>
    <row r="71" spans="1:18" s="5" customFormat="1">
      <c r="A71" s="3" t="s">
        <v>57</v>
      </c>
      <c r="B71" s="3"/>
      <c r="C71" s="3" t="s">
        <v>58</v>
      </c>
      <c r="E71" s="108"/>
      <c r="F71" s="108"/>
      <c r="G71" s="108"/>
      <c r="H71" s="108"/>
      <c r="I71" s="108"/>
      <c r="J71" s="108"/>
      <c r="K71" s="108"/>
      <c r="N71" s="4"/>
      <c r="O71" s="6"/>
      <c r="P71" s="6"/>
      <c r="Q71" s="49"/>
      <c r="R71" s="4"/>
    </row>
    <row r="72" spans="1:18" s="56" customFormat="1" ht="3" customHeight="1">
      <c r="F72" s="55"/>
      <c r="G72" s="55"/>
      <c r="H72" s="55"/>
      <c r="I72" s="55"/>
      <c r="J72" s="55"/>
      <c r="N72" s="81"/>
      <c r="O72" s="58"/>
      <c r="P72" s="58"/>
      <c r="Q72" s="57"/>
      <c r="R72" s="81"/>
    </row>
    <row r="73" spans="1:18" s="5" customFormat="1">
      <c r="C73" s="3" t="s">
        <v>59</v>
      </c>
      <c r="E73" s="108"/>
      <c r="F73" s="108"/>
      <c r="G73" s="108"/>
      <c r="H73" s="108"/>
      <c r="I73" s="108"/>
      <c r="J73" s="108"/>
      <c r="K73" s="108"/>
      <c r="N73" s="4"/>
      <c r="O73" s="6"/>
      <c r="P73" s="6"/>
      <c r="Q73" s="49"/>
      <c r="R73" s="4"/>
    </row>
    <row r="74" spans="1:18" s="56" customFormat="1" ht="3" customHeight="1">
      <c r="C74" s="62"/>
      <c r="F74" s="55"/>
      <c r="G74" s="55"/>
      <c r="H74" s="55"/>
      <c r="I74" s="55"/>
      <c r="J74" s="55"/>
      <c r="N74" s="81"/>
      <c r="O74" s="58"/>
      <c r="P74" s="58"/>
      <c r="Q74" s="57"/>
      <c r="R74" s="81"/>
    </row>
    <row r="75" spans="1:18" s="5" customFormat="1">
      <c r="C75" s="3" t="s">
        <v>60</v>
      </c>
      <c r="E75" s="108"/>
      <c r="F75" s="108"/>
      <c r="G75" s="108"/>
      <c r="H75" s="108"/>
      <c r="I75" s="108"/>
      <c r="J75" s="108"/>
      <c r="K75" s="108"/>
      <c r="N75" s="4"/>
      <c r="O75" s="6"/>
      <c r="P75" s="6"/>
      <c r="Q75" s="49"/>
      <c r="R75" s="4"/>
    </row>
    <row r="76" spans="1:18" s="5" customFormat="1" ht="12">
      <c r="N76" s="4"/>
      <c r="O76" s="6"/>
      <c r="P76" s="6"/>
      <c r="Q76" s="49"/>
      <c r="R76" s="4"/>
    </row>
    <row r="77" spans="1:18" s="5" customFormat="1">
      <c r="A77" s="3" t="s">
        <v>61</v>
      </c>
      <c r="B77" s="3"/>
      <c r="E77" s="3" t="s">
        <v>62</v>
      </c>
      <c r="N77" s="4"/>
      <c r="O77" s="6"/>
      <c r="P77" s="6"/>
      <c r="Q77" s="49"/>
      <c r="R77" s="4"/>
    </row>
    <row r="78" spans="1:18" s="5" customFormat="1" ht="30" customHeight="1">
      <c r="A78" s="63"/>
      <c r="B78" s="63"/>
      <c r="C78" s="55"/>
      <c r="E78" s="109"/>
      <c r="F78" s="109"/>
      <c r="G78" s="109"/>
      <c r="H78" s="109"/>
      <c r="I78" s="109"/>
      <c r="J78" s="109"/>
      <c r="K78" s="109"/>
      <c r="N78" s="4"/>
      <c r="O78" s="6"/>
      <c r="P78" s="6"/>
      <c r="Q78" s="49"/>
      <c r="R78" s="4"/>
    </row>
    <row r="79" spans="1:18" s="5" customFormat="1" ht="12">
      <c r="M79" s="4"/>
      <c r="N79" s="6"/>
      <c r="O79" s="51"/>
      <c r="P79" s="4"/>
    </row>
    <row r="80" spans="1:18" s="5" customFormat="1">
      <c r="A80" s="18" t="s">
        <v>63</v>
      </c>
      <c r="M80" s="4"/>
      <c r="N80" s="6"/>
      <c r="O80" s="51"/>
      <c r="P80" s="4"/>
    </row>
    <row r="81" spans="1:18" s="5" customFormat="1" ht="7.5" customHeight="1">
      <c r="M81" s="4"/>
      <c r="N81" s="6"/>
      <c r="O81" s="51"/>
      <c r="P81" s="4"/>
    </row>
    <row r="82" spans="1:18" s="5" customFormat="1" ht="14.25" customHeight="1">
      <c r="A82" s="103"/>
      <c r="M82" s="4"/>
      <c r="N82" s="6"/>
      <c r="O82" s="51"/>
      <c r="P82" s="4"/>
    </row>
    <row r="83" spans="1:18" s="5" customFormat="1" ht="14.25" customHeight="1">
      <c r="M83" s="4"/>
      <c r="N83" s="6"/>
      <c r="O83" s="51"/>
      <c r="P83" s="4"/>
    </row>
    <row r="84" spans="1:18" s="5" customFormat="1" ht="14.25" customHeight="1">
      <c r="M84" s="4"/>
      <c r="N84" s="6"/>
      <c r="O84" s="51"/>
      <c r="P84" s="4"/>
    </row>
    <row r="85" spans="1:18" s="5" customFormat="1" ht="12">
      <c r="M85" s="4"/>
      <c r="N85" s="6"/>
      <c r="O85" s="51"/>
      <c r="P85" s="4"/>
    </row>
    <row r="86" spans="1:18" s="5" customFormat="1" ht="12">
      <c r="M86" s="4"/>
      <c r="N86" s="6"/>
      <c r="O86" s="51"/>
      <c r="P86" s="4"/>
    </row>
    <row r="87" spans="1:18" s="5" customFormat="1" ht="12">
      <c r="M87" s="4"/>
      <c r="N87" s="6"/>
      <c r="O87" s="51"/>
      <c r="P87" s="4"/>
      <c r="R87" s="5" t="s">
        <v>121</v>
      </c>
    </row>
    <row r="88" spans="1:18" s="5" customFormat="1" ht="12">
      <c r="M88" s="4"/>
      <c r="N88" s="6"/>
      <c r="O88" s="51"/>
      <c r="P88" s="4"/>
    </row>
    <row r="89" spans="1:18" s="5" customFormat="1" ht="12">
      <c r="M89" s="4"/>
      <c r="N89" s="6"/>
      <c r="O89" s="51"/>
      <c r="P89" s="4"/>
    </row>
    <row r="90" spans="1:18" s="5" customFormat="1" ht="12">
      <c r="M90" s="4"/>
      <c r="N90" s="6"/>
      <c r="O90" s="51"/>
      <c r="P90" s="4"/>
    </row>
    <row r="91" spans="1:18" s="5" customFormat="1" ht="12">
      <c r="M91" s="4"/>
      <c r="N91" s="6"/>
      <c r="O91" s="51"/>
      <c r="P91" s="4"/>
    </row>
    <row r="92" spans="1:18" s="5" customFormat="1" ht="12">
      <c r="M92" s="4"/>
      <c r="N92" s="6"/>
      <c r="O92" s="51"/>
      <c r="P92" s="4"/>
    </row>
    <row r="93" spans="1:18" s="5" customFormat="1" ht="12">
      <c r="M93" s="4"/>
      <c r="N93" s="6"/>
      <c r="O93" s="51"/>
      <c r="P93" s="4"/>
    </row>
    <row r="94" spans="1:18" s="5" customFormat="1" ht="12">
      <c r="M94" s="4"/>
      <c r="N94" s="6"/>
      <c r="O94" s="51"/>
      <c r="P94" s="4"/>
    </row>
    <row r="95" spans="1:18" s="5" customFormat="1" ht="12">
      <c r="M95" s="4"/>
      <c r="N95" s="6"/>
      <c r="O95" s="51"/>
      <c r="P95" s="4"/>
    </row>
    <row r="96" spans="1:18" s="5" customFormat="1" ht="12">
      <c r="M96" s="4"/>
      <c r="N96" s="6"/>
      <c r="O96" s="51"/>
      <c r="P96" s="4"/>
    </row>
    <row r="97" spans="1:16" s="5" customFormat="1" ht="12">
      <c r="M97" s="4"/>
      <c r="N97" s="6"/>
      <c r="O97" s="51"/>
      <c r="P97" s="4"/>
    </row>
    <row r="98" spans="1:16" s="5" customFormat="1" ht="12">
      <c r="M98" s="4"/>
      <c r="N98" s="6"/>
      <c r="O98" s="51"/>
      <c r="P98" s="4"/>
    </row>
    <row r="99" spans="1:16" s="5" customFormat="1" ht="12">
      <c r="M99" s="4"/>
      <c r="N99" s="6"/>
      <c r="O99" s="51"/>
      <c r="P99" s="4"/>
    </row>
    <row r="100" spans="1:16" s="5" customFormat="1" ht="12">
      <c r="M100" s="4"/>
      <c r="N100" s="6"/>
      <c r="O100" s="51"/>
      <c r="P100" s="4"/>
    </row>
    <row r="101" spans="1:16" s="5" customFormat="1" ht="12">
      <c r="M101" s="4"/>
      <c r="N101" s="6"/>
      <c r="O101" s="51"/>
      <c r="P101" s="4"/>
    </row>
    <row r="102" spans="1:16" s="5" customFormat="1" ht="8.25" customHeight="1">
      <c r="M102" s="4"/>
      <c r="N102" s="6"/>
      <c r="O102" s="51"/>
      <c r="P102" s="4"/>
    </row>
    <row r="103" spans="1:16" s="5" customFormat="1" ht="12" hidden="1">
      <c r="M103" s="4"/>
      <c r="N103" s="6"/>
      <c r="O103" s="51"/>
      <c r="P103" s="4"/>
    </row>
    <row r="104" spans="1:16" s="5" customFormat="1" ht="12" hidden="1">
      <c r="M104" s="4"/>
      <c r="N104" s="6"/>
      <c r="O104" s="51"/>
      <c r="P104" s="4"/>
    </row>
    <row r="105" spans="1:16" s="5" customFormat="1" ht="12">
      <c r="A105" s="73" t="s">
        <v>64</v>
      </c>
      <c r="M105" s="4"/>
      <c r="N105" s="6"/>
      <c r="O105" s="51"/>
      <c r="P105" s="4"/>
    </row>
    <row r="106" spans="1:16" s="5" customFormat="1">
      <c r="A106" s="73" t="s">
        <v>65</v>
      </c>
      <c r="I106" s="123" t="s">
        <v>66</v>
      </c>
      <c r="J106" s="123"/>
      <c r="K106" s="123"/>
      <c r="M106" s="4"/>
      <c r="N106" s="6"/>
      <c r="O106" s="51"/>
      <c r="P106" s="4"/>
    </row>
    <row r="107" spans="1:16" s="5" customFormat="1" ht="12">
      <c r="M107" s="4"/>
      <c r="N107" s="6"/>
      <c r="O107" s="51"/>
      <c r="P107" s="4"/>
    </row>
    <row r="108" spans="1:16" s="5" customFormat="1" ht="12">
      <c r="M108" s="4"/>
      <c r="N108" s="6"/>
      <c r="O108" s="51"/>
      <c r="P108" s="4"/>
    </row>
    <row r="109" spans="1:16" s="5" customFormat="1" ht="12">
      <c r="M109" s="4"/>
      <c r="N109" s="6"/>
      <c r="O109" s="51"/>
      <c r="P109" s="4"/>
    </row>
    <row r="110" spans="1:16" s="5" customFormat="1" ht="12">
      <c r="M110" s="4"/>
      <c r="N110" s="6"/>
      <c r="O110" s="51"/>
      <c r="P110" s="4"/>
    </row>
    <row r="111" spans="1:16" s="5" customFormat="1" ht="12">
      <c r="M111" s="4"/>
      <c r="N111" s="6"/>
      <c r="O111" s="51"/>
      <c r="P111" s="4"/>
    </row>
    <row r="112" spans="1:16" s="5" customFormat="1" ht="12">
      <c r="M112" s="4"/>
      <c r="N112" s="6"/>
      <c r="O112" s="51"/>
      <c r="P112" s="4"/>
    </row>
    <row r="113" spans="13:16" s="5" customFormat="1" ht="12">
      <c r="M113" s="4"/>
      <c r="N113" s="6"/>
      <c r="O113" s="51"/>
      <c r="P113" s="4"/>
    </row>
    <row r="114" spans="13:16" s="5" customFormat="1" ht="12">
      <c r="M114" s="4"/>
      <c r="N114" s="6"/>
      <c r="O114" s="51"/>
      <c r="P114" s="4"/>
    </row>
    <row r="115" spans="13:16" s="5" customFormat="1" ht="12">
      <c r="M115" s="4"/>
      <c r="N115" s="6"/>
      <c r="O115" s="51"/>
      <c r="P115" s="4"/>
    </row>
    <row r="116" spans="13:16" s="5" customFormat="1" ht="12">
      <c r="M116" s="4"/>
      <c r="N116" s="6"/>
      <c r="O116" s="51"/>
      <c r="P116" s="4"/>
    </row>
    <row r="117" spans="13:16" s="5" customFormat="1" ht="12">
      <c r="M117" s="4"/>
      <c r="N117" s="6"/>
      <c r="O117" s="51"/>
      <c r="P117" s="4"/>
    </row>
    <row r="118" spans="13:16" s="5" customFormat="1" ht="12">
      <c r="M118" s="4"/>
      <c r="N118" s="6"/>
      <c r="O118" s="51"/>
      <c r="P118" s="4"/>
    </row>
    <row r="119" spans="13:16" s="5" customFormat="1" ht="12">
      <c r="M119" s="4"/>
      <c r="N119" s="6"/>
      <c r="O119" s="51"/>
      <c r="P119" s="4"/>
    </row>
    <row r="120" spans="13:16" s="5" customFormat="1" ht="12">
      <c r="M120" s="4"/>
      <c r="N120" s="6"/>
      <c r="O120" s="51"/>
      <c r="P120" s="4"/>
    </row>
    <row r="121" spans="13:16" s="5" customFormat="1" ht="12">
      <c r="M121" s="4"/>
      <c r="N121" s="6"/>
      <c r="O121" s="51"/>
      <c r="P121" s="4"/>
    </row>
    <row r="122" spans="13:16" s="5" customFormat="1" ht="12">
      <c r="M122" s="4"/>
      <c r="N122" s="6"/>
      <c r="O122" s="51"/>
      <c r="P122" s="4"/>
    </row>
    <row r="123" spans="13:16" s="5" customFormat="1" ht="12">
      <c r="M123" s="4"/>
      <c r="N123" s="6"/>
      <c r="O123" s="51"/>
      <c r="P123" s="4"/>
    </row>
    <row r="124" spans="13:16" s="5" customFormat="1" ht="12">
      <c r="M124" s="4"/>
      <c r="N124" s="6"/>
      <c r="O124" s="51"/>
      <c r="P124" s="4"/>
    </row>
    <row r="125" spans="13:16" s="5" customFormat="1" ht="12">
      <c r="M125" s="4"/>
      <c r="N125" s="6"/>
      <c r="O125" s="51"/>
      <c r="P125" s="4"/>
    </row>
    <row r="126" spans="13:16" s="5" customFormat="1" ht="12">
      <c r="M126" s="4"/>
      <c r="N126" s="6"/>
      <c r="O126" s="51"/>
      <c r="P126" s="4"/>
    </row>
    <row r="127" spans="13:16" s="5" customFormat="1" ht="12">
      <c r="M127" s="4"/>
      <c r="N127" s="6"/>
      <c r="O127" s="51"/>
      <c r="P127" s="4"/>
    </row>
    <row r="128" spans="13:16" s="5" customFormat="1" ht="12">
      <c r="M128" s="4"/>
      <c r="N128" s="6"/>
      <c r="O128" s="51"/>
      <c r="P128" s="4"/>
    </row>
    <row r="129" spans="13:16" s="5" customFormat="1" ht="12">
      <c r="M129" s="4"/>
      <c r="N129" s="6"/>
      <c r="O129" s="51"/>
      <c r="P129" s="4"/>
    </row>
    <row r="130" spans="13:16" s="5" customFormat="1" ht="12">
      <c r="M130" s="4"/>
      <c r="N130" s="6"/>
      <c r="O130" s="51"/>
      <c r="P130" s="4"/>
    </row>
    <row r="131" spans="13:16" s="5" customFormat="1" ht="12">
      <c r="M131" s="4"/>
      <c r="N131" s="6"/>
      <c r="O131" s="51"/>
      <c r="P131" s="4"/>
    </row>
    <row r="132" spans="13:16" s="5" customFormat="1" ht="12">
      <c r="M132" s="4"/>
      <c r="N132" s="6"/>
      <c r="O132" s="51"/>
      <c r="P132" s="4"/>
    </row>
    <row r="133" spans="13:16" s="5" customFormat="1" ht="12">
      <c r="M133" s="4"/>
      <c r="N133" s="6"/>
      <c r="O133" s="51"/>
      <c r="P133" s="4"/>
    </row>
    <row r="134" spans="13:16" s="5" customFormat="1" ht="12">
      <c r="M134" s="4"/>
      <c r="N134" s="6"/>
      <c r="O134" s="51"/>
      <c r="P134" s="4"/>
    </row>
    <row r="135" spans="13:16" s="5" customFormat="1" ht="12">
      <c r="M135" s="4"/>
      <c r="N135" s="6"/>
      <c r="O135" s="51"/>
      <c r="P135" s="4"/>
    </row>
    <row r="136" spans="13:16" s="5" customFormat="1" ht="12">
      <c r="M136" s="4"/>
      <c r="N136" s="6"/>
      <c r="O136" s="51"/>
      <c r="P136" s="4"/>
    </row>
    <row r="137" spans="13:16" s="5" customFormat="1" ht="12">
      <c r="M137" s="4"/>
      <c r="N137" s="6"/>
      <c r="O137" s="51"/>
      <c r="P137" s="4"/>
    </row>
    <row r="138" spans="13:16" s="5" customFormat="1" ht="12">
      <c r="M138" s="4"/>
      <c r="N138" s="6"/>
      <c r="O138" s="51"/>
      <c r="P138" s="4"/>
    </row>
    <row r="139" spans="13:16" s="5" customFormat="1" ht="12">
      <c r="M139" s="4"/>
      <c r="N139" s="6"/>
      <c r="O139" s="51"/>
      <c r="P139" s="4"/>
    </row>
    <row r="140" spans="13:16" s="5" customFormat="1" ht="12">
      <c r="M140" s="4"/>
      <c r="N140" s="6"/>
      <c r="O140" s="51"/>
      <c r="P140" s="4"/>
    </row>
    <row r="141" spans="13:16" s="5" customFormat="1" ht="12">
      <c r="M141" s="4"/>
      <c r="N141" s="6"/>
      <c r="O141" s="51"/>
      <c r="P141" s="4"/>
    </row>
    <row r="142" spans="13:16" s="5" customFormat="1" ht="12">
      <c r="M142" s="4"/>
      <c r="N142" s="6"/>
      <c r="O142" s="51"/>
      <c r="P142" s="4"/>
    </row>
    <row r="143" spans="13:16" s="5" customFormat="1" ht="12">
      <c r="M143" s="4"/>
      <c r="N143" s="6"/>
      <c r="O143" s="51"/>
      <c r="P143" s="4"/>
    </row>
    <row r="144" spans="13:16" s="5" customFormat="1" ht="12">
      <c r="M144" s="4"/>
      <c r="N144" s="6"/>
      <c r="O144" s="51"/>
      <c r="P144" s="4"/>
    </row>
    <row r="145" spans="13:16" s="5" customFormat="1" ht="12">
      <c r="M145" s="4"/>
      <c r="N145" s="6"/>
      <c r="O145" s="51"/>
      <c r="P145" s="4"/>
    </row>
    <row r="146" spans="13:16" s="5" customFormat="1" ht="12">
      <c r="M146" s="4"/>
      <c r="N146" s="6"/>
      <c r="O146" s="51"/>
      <c r="P146" s="4"/>
    </row>
    <row r="147" spans="13:16" s="5" customFormat="1" ht="12">
      <c r="M147" s="4"/>
      <c r="N147" s="6"/>
      <c r="O147" s="51"/>
      <c r="P147" s="4"/>
    </row>
    <row r="148" spans="13:16" s="5" customFormat="1" ht="12">
      <c r="M148" s="4"/>
      <c r="N148" s="6"/>
      <c r="O148" s="51"/>
      <c r="P148" s="4"/>
    </row>
    <row r="149" spans="13:16" s="5" customFormat="1" ht="12">
      <c r="M149" s="4"/>
      <c r="N149" s="6"/>
      <c r="O149" s="51"/>
      <c r="P149" s="4"/>
    </row>
    <row r="150" spans="13:16" s="5" customFormat="1" ht="12">
      <c r="M150" s="4"/>
      <c r="N150" s="6"/>
      <c r="O150" s="51"/>
      <c r="P150" s="4"/>
    </row>
    <row r="151" spans="13:16" s="5" customFormat="1" ht="12">
      <c r="M151" s="4"/>
      <c r="N151" s="6"/>
      <c r="O151" s="51"/>
      <c r="P151" s="4"/>
    </row>
    <row r="152" spans="13:16" s="5" customFormat="1" ht="12">
      <c r="M152" s="4"/>
      <c r="N152" s="6"/>
      <c r="O152" s="51"/>
      <c r="P152" s="4"/>
    </row>
    <row r="153" spans="13:16" s="5" customFormat="1" ht="12">
      <c r="M153" s="4"/>
      <c r="N153" s="6"/>
      <c r="O153" s="51"/>
      <c r="P153" s="4"/>
    </row>
    <row r="154" spans="13:16" s="5" customFormat="1" ht="12">
      <c r="M154" s="4"/>
      <c r="N154" s="6"/>
      <c r="O154" s="51"/>
      <c r="P154" s="4"/>
    </row>
    <row r="155" spans="13:16" s="5" customFormat="1" ht="12">
      <c r="M155" s="4"/>
      <c r="N155" s="6"/>
      <c r="O155" s="51"/>
      <c r="P155" s="4"/>
    </row>
    <row r="156" spans="13:16" s="5" customFormat="1" ht="12">
      <c r="M156" s="4"/>
      <c r="N156" s="6"/>
      <c r="O156" s="51"/>
      <c r="P156" s="4"/>
    </row>
    <row r="157" spans="13:16" s="5" customFormat="1" ht="12">
      <c r="M157" s="4"/>
      <c r="N157" s="6"/>
      <c r="O157" s="51"/>
      <c r="P157" s="4"/>
    </row>
    <row r="158" spans="13:16" s="5" customFormat="1" ht="12">
      <c r="M158" s="4"/>
      <c r="N158" s="6"/>
      <c r="O158" s="51"/>
      <c r="P158" s="4"/>
    </row>
    <row r="159" spans="13:16" s="5" customFormat="1" ht="12">
      <c r="M159" s="4"/>
      <c r="N159" s="6"/>
      <c r="O159" s="51"/>
      <c r="P159" s="4"/>
    </row>
    <row r="160" spans="13:16" s="5" customFormat="1" ht="12">
      <c r="M160" s="4"/>
      <c r="N160" s="6"/>
      <c r="O160" s="51"/>
      <c r="P160" s="4"/>
    </row>
    <row r="161" spans="13:16" s="5" customFormat="1" ht="12">
      <c r="M161" s="4"/>
      <c r="N161" s="6"/>
      <c r="O161" s="51"/>
      <c r="P161" s="4"/>
    </row>
    <row r="162" spans="13:16" s="5" customFormat="1" ht="12">
      <c r="M162" s="4"/>
      <c r="N162" s="6"/>
      <c r="O162" s="51"/>
      <c r="P162" s="4"/>
    </row>
    <row r="163" spans="13:16" s="5" customFormat="1" ht="12">
      <c r="M163" s="4"/>
      <c r="N163" s="6"/>
      <c r="O163" s="51"/>
      <c r="P163" s="4"/>
    </row>
    <row r="164" spans="13:16" s="5" customFormat="1" ht="12">
      <c r="M164" s="4"/>
      <c r="N164" s="6"/>
      <c r="O164" s="51"/>
      <c r="P164" s="4"/>
    </row>
    <row r="165" spans="13:16" s="5" customFormat="1" ht="12">
      <c r="M165" s="4"/>
      <c r="N165" s="6"/>
      <c r="O165" s="51"/>
      <c r="P165" s="4"/>
    </row>
    <row r="166" spans="13:16" s="5" customFormat="1" ht="12">
      <c r="M166" s="4"/>
      <c r="N166" s="6"/>
      <c r="O166" s="51"/>
      <c r="P166" s="4"/>
    </row>
    <row r="167" spans="13:16" s="5" customFormat="1" ht="12">
      <c r="M167" s="4"/>
      <c r="N167" s="6"/>
      <c r="O167" s="51"/>
      <c r="P167" s="4"/>
    </row>
    <row r="168" spans="13:16" s="5" customFormat="1" ht="12">
      <c r="M168" s="4"/>
      <c r="N168" s="6"/>
      <c r="O168" s="51"/>
      <c r="P168" s="4"/>
    </row>
    <row r="169" spans="13:16" s="5" customFormat="1" ht="12">
      <c r="M169" s="4"/>
      <c r="N169" s="6"/>
      <c r="O169" s="51"/>
      <c r="P169" s="4"/>
    </row>
    <row r="170" spans="13:16" s="5" customFormat="1" ht="12">
      <c r="M170" s="4"/>
      <c r="N170" s="6"/>
      <c r="O170" s="51"/>
      <c r="P170" s="4"/>
    </row>
    <row r="171" spans="13:16" s="5" customFormat="1" ht="12">
      <c r="M171" s="4"/>
      <c r="N171" s="6"/>
      <c r="O171" s="51"/>
      <c r="P171" s="4"/>
    </row>
    <row r="172" spans="13:16" s="5" customFormat="1" ht="12">
      <c r="M172" s="4"/>
      <c r="N172" s="6"/>
      <c r="O172" s="51"/>
      <c r="P172" s="4"/>
    </row>
    <row r="173" spans="13:16" s="5" customFormat="1" ht="12">
      <c r="M173" s="4"/>
      <c r="N173" s="6"/>
      <c r="O173" s="51"/>
      <c r="P173" s="4"/>
    </row>
    <row r="174" spans="13:16" s="5" customFormat="1" ht="12">
      <c r="M174" s="4"/>
      <c r="N174" s="6"/>
      <c r="O174" s="51"/>
      <c r="P174" s="4"/>
    </row>
    <row r="175" spans="13:16" s="5" customFormat="1" ht="12">
      <c r="M175" s="4"/>
      <c r="N175" s="6"/>
      <c r="O175" s="51"/>
      <c r="P175" s="4"/>
    </row>
    <row r="176" spans="13:16" s="5" customFormat="1" ht="12">
      <c r="M176" s="4"/>
      <c r="N176" s="6"/>
      <c r="O176" s="51"/>
      <c r="P176" s="4"/>
    </row>
    <row r="177" spans="13:16" s="5" customFormat="1" ht="12">
      <c r="M177" s="4"/>
      <c r="N177" s="6"/>
      <c r="O177" s="51"/>
      <c r="P177" s="4"/>
    </row>
    <row r="178" spans="13:16" s="5" customFormat="1" ht="12">
      <c r="M178" s="4"/>
      <c r="N178" s="6"/>
      <c r="O178" s="51"/>
      <c r="P178" s="4"/>
    </row>
    <row r="179" spans="13:16" s="5" customFormat="1" ht="12">
      <c r="M179" s="4"/>
      <c r="N179" s="6"/>
      <c r="O179" s="51"/>
      <c r="P179" s="4"/>
    </row>
    <row r="180" spans="13:16" s="5" customFormat="1" ht="12">
      <c r="M180" s="4"/>
      <c r="N180" s="6"/>
      <c r="O180" s="51"/>
      <c r="P180" s="4"/>
    </row>
    <row r="181" spans="13:16" s="5" customFormat="1" ht="12">
      <c r="M181" s="4"/>
      <c r="N181" s="6"/>
      <c r="O181" s="51"/>
      <c r="P181" s="4"/>
    </row>
    <row r="182" spans="13:16" s="5" customFormat="1" ht="12">
      <c r="M182" s="4"/>
      <c r="N182" s="6"/>
      <c r="O182" s="51"/>
      <c r="P182" s="4"/>
    </row>
    <row r="183" spans="13:16" s="5" customFormat="1" ht="12">
      <c r="M183" s="4"/>
      <c r="N183" s="6"/>
      <c r="O183" s="51"/>
      <c r="P183" s="4"/>
    </row>
    <row r="184" spans="13:16" s="5" customFormat="1" ht="12">
      <c r="M184" s="4"/>
      <c r="N184" s="6"/>
      <c r="O184" s="51"/>
      <c r="P184" s="4"/>
    </row>
    <row r="185" spans="13:16" s="5" customFormat="1" ht="12">
      <c r="M185" s="4"/>
      <c r="N185" s="6"/>
      <c r="O185" s="51"/>
      <c r="P185" s="4"/>
    </row>
    <row r="186" spans="13:16" s="5" customFormat="1" ht="12">
      <c r="M186" s="4"/>
      <c r="N186" s="6"/>
      <c r="O186" s="51"/>
      <c r="P186" s="4"/>
    </row>
    <row r="187" spans="13:16" s="5" customFormat="1" ht="12">
      <c r="M187" s="4"/>
      <c r="N187" s="6"/>
      <c r="O187" s="51"/>
      <c r="P187" s="4"/>
    </row>
    <row r="188" spans="13:16" s="5" customFormat="1" ht="12">
      <c r="M188" s="4"/>
      <c r="N188" s="6"/>
      <c r="O188" s="51"/>
      <c r="P188" s="4"/>
    </row>
    <row r="189" spans="13:16" s="5" customFormat="1" ht="12">
      <c r="M189" s="4"/>
      <c r="N189" s="6"/>
      <c r="O189" s="51"/>
      <c r="P189" s="4"/>
    </row>
    <row r="190" spans="13:16" s="5" customFormat="1" ht="12">
      <c r="M190" s="4"/>
      <c r="N190" s="6"/>
      <c r="O190" s="51"/>
      <c r="P190" s="4"/>
    </row>
    <row r="191" spans="13:16" s="5" customFormat="1" ht="12">
      <c r="M191" s="4"/>
      <c r="N191" s="6"/>
      <c r="O191" s="51"/>
      <c r="P191" s="4"/>
    </row>
    <row r="192" spans="13:16" s="5" customFormat="1" ht="12">
      <c r="M192" s="4"/>
      <c r="N192" s="6"/>
      <c r="O192" s="51"/>
      <c r="P192" s="4"/>
    </row>
    <row r="193" spans="13:16" s="5" customFormat="1" ht="12">
      <c r="M193" s="4"/>
      <c r="N193" s="6"/>
      <c r="O193" s="51"/>
      <c r="P193" s="4"/>
    </row>
    <row r="194" spans="13:16" s="5" customFormat="1" ht="12">
      <c r="M194" s="4"/>
      <c r="N194" s="6"/>
      <c r="O194" s="51"/>
      <c r="P194" s="4"/>
    </row>
    <row r="195" spans="13:16" s="5" customFormat="1" ht="12">
      <c r="M195" s="4"/>
      <c r="N195" s="6"/>
      <c r="O195" s="51"/>
      <c r="P195" s="4"/>
    </row>
    <row r="196" spans="13:16" s="5" customFormat="1" ht="12">
      <c r="M196" s="4"/>
      <c r="N196" s="6"/>
      <c r="O196" s="51"/>
      <c r="P196" s="4"/>
    </row>
    <row r="197" spans="13:16" s="5" customFormat="1" ht="12">
      <c r="M197" s="4"/>
      <c r="N197" s="6"/>
      <c r="O197" s="51"/>
      <c r="P197" s="4"/>
    </row>
    <row r="198" spans="13:16" s="5" customFormat="1" ht="12">
      <c r="M198" s="4"/>
      <c r="N198" s="6"/>
      <c r="O198" s="51"/>
      <c r="P198" s="4"/>
    </row>
    <row r="199" spans="13:16" s="5" customFormat="1" ht="12">
      <c r="M199" s="4"/>
      <c r="N199" s="6"/>
      <c r="O199" s="51"/>
      <c r="P199" s="4"/>
    </row>
    <row r="200" spans="13:16" s="5" customFormat="1" ht="12">
      <c r="M200" s="4"/>
      <c r="N200" s="6"/>
      <c r="O200" s="51"/>
      <c r="P200" s="4"/>
    </row>
    <row r="201" spans="13:16" s="5" customFormat="1" ht="12">
      <c r="M201" s="4"/>
      <c r="N201" s="6"/>
      <c r="O201" s="51"/>
      <c r="P201" s="4"/>
    </row>
    <row r="202" spans="13:16" s="5" customFormat="1" ht="12">
      <c r="M202" s="4"/>
      <c r="N202" s="6"/>
      <c r="O202" s="51"/>
      <c r="P202" s="4"/>
    </row>
    <row r="203" spans="13:16" s="5" customFormat="1" ht="12">
      <c r="M203" s="4"/>
      <c r="N203" s="6"/>
      <c r="O203" s="51"/>
      <c r="P203" s="4"/>
    </row>
    <row r="204" spans="13:16" s="5" customFormat="1" ht="12">
      <c r="M204" s="4"/>
      <c r="N204" s="6"/>
      <c r="O204" s="51"/>
      <c r="P204" s="4"/>
    </row>
    <row r="205" spans="13:16" s="5" customFormat="1" ht="12">
      <c r="M205" s="4"/>
      <c r="N205" s="6"/>
      <c r="O205" s="51"/>
      <c r="P205" s="4"/>
    </row>
    <row r="206" spans="13:16" s="5" customFormat="1" ht="12">
      <c r="M206" s="4"/>
      <c r="N206" s="6"/>
      <c r="O206" s="51"/>
      <c r="P206" s="4"/>
    </row>
    <row r="207" spans="13:16" s="5" customFormat="1" ht="12">
      <c r="M207" s="4"/>
      <c r="N207" s="6"/>
      <c r="O207" s="51"/>
      <c r="P207" s="4"/>
    </row>
    <row r="208" spans="13:16" s="5" customFormat="1" ht="12">
      <c r="M208" s="4"/>
      <c r="N208" s="6"/>
      <c r="O208" s="51"/>
      <c r="P208" s="4"/>
    </row>
    <row r="209" spans="13:16" s="5" customFormat="1" ht="12">
      <c r="M209" s="4"/>
      <c r="N209" s="6"/>
      <c r="O209" s="51"/>
      <c r="P209" s="4"/>
    </row>
    <row r="210" spans="13:16" s="5" customFormat="1" ht="12">
      <c r="M210" s="4"/>
      <c r="N210" s="6"/>
      <c r="O210" s="51"/>
      <c r="P210" s="4"/>
    </row>
    <row r="211" spans="13:16" s="5" customFormat="1" ht="12">
      <c r="M211" s="4"/>
      <c r="N211" s="6"/>
      <c r="O211" s="51"/>
      <c r="P211" s="4"/>
    </row>
    <row r="212" spans="13:16" s="5" customFormat="1" ht="12">
      <c r="M212" s="4"/>
      <c r="N212" s="6"/>
      <c r="O212" s="51"/>
      <c r="P212" s="4"/>
    </row>
    <row r="213" spans="13:16" s="5" customFormat="1" ht="12">
      <c r="M213" s="4"/>
      <c r="N213" s="6"/>
      <c r="O213" s="51"/>
      <c r="P213" s="4"/>
    </row>
    <row r="214" spans="13:16" s="5" customFormat="1" ht="12">
      <c r="M214" s="4"/>
      <c r="N214" s="6"/>
      <c r="O214" s="51"/>
      <c r="P214" s="4"/>
    </row>
    <row r="215" spans="13:16" s="5" customFormat="1" ht="12">
      <c r="M215" s="4"/>
      <c r="N215" s="6"/>
      <c r="O215" s="51"/>
      <c r="P215" s="4"/>
    </row>
    <row r="216" spans="13:16" s="5" customFormat="1" ht="12">
      <c r="M216" s="4"/>
      <c r="N216" s="6"/>
      <c r="O216" s="51"/>
      <c r="P216" s="4"/>
    </row>
    <row r="217" spans="13:16" s="5" customFormat="1" ht="12">
      <c r="M217" s="4"/>
      <c r="N217" s="6"/>
      <c r="O217" s="51"/>
      <c r="P217" s="4"/>
    </row>
    <row r="218" spans="13:16" s="5" customFormat="1" ht="12">
      <c r="M218" s="4"/>
      <c r="N218" s="6"/>
      <c r="O218" s="51"/>
      <c r="P218" s="4"/>
    </row>
    <row r="219" spans="13:16" s="5" customFormat="1" ht="12">
      <c r="M219" s="4"/>
      <c r="N219" s="6"/>
      <c r="O219" s="51"/>
      <c r="P219" s="4"/>
    </row>
    <row r="220" spans="13:16" s="5" customFormat="1" ht="12">
      <c r="M220" s="4"/>
      <c r="N220" s="6"/>
      <c r="O220" s="51"/>
      <c r="P220" s="4"/>
    </row>
    <row r="221" spans="13:16" s="5" customFormat="1" ht="12">
      <c r="M221" s="4"/>
      <c r="N221" s="6"/>
      <c r="O221" s="51"/>
      <c r="P221" s="4"/>
    </row>
    <row r="222" spans="13:16" s="5" customFormat="1" ht="12">
      <c r="M222" s="4"/>
      <c r="N222" s="6"/>
      <c r="O222" s="51"/>
      <c r="P222" s="4"/>
    </row>
    <row r="223" spans="13:16" s="5" customFormat="1" ht="12">
      <c r="M223" s="4"/>
      <c r="N223" s="6"/>
      <c r="O223" s="51"/>
      <c r="P223" s="4"/>
    </row>
    <row r="224" spans="13:16" s="5" customFormat="1" ht="12">
      <c r="M224" s="4"/>
      <c r="N224" s="6"/>
      <c r="O224" s="51"/>
      <c r="P224" s="4"/>
    </row>
    <row r="225" spans="13:16" s="5" customFormat="1" ht="12">
      <c r="M225" s="4"/>
      <c r="N225" s="6"/>
      <c r="O225" s="51"/>
      <c r="P225" s="4"/>
    </row>
    <row r="226" spans="13:16" s="5" customFormat="1" ht="12">
      <c r="M226" s="4"/>
      <c r="N226" s="6"/>
      <c r="O226" s="51"/>
      <c r="P226" s="4"/>
    </row>
    <row r="227" spans="13:16" s="5" customFormat="1" ht="12">
      <c r="M227" s="4"/>
      <c r="N227" s="6"/>
      <c r="O227" s="51"/>
      <c r="P227" s="4"/>
    </row>
    <row r="228" spans="13:16" s="5" customFormat="1" ht="12">
      <c r="M228" s="4"/>
      <c r="N228" s="6"/>
      <c r="O228" s="51"/>
      <c r="P228" s="4"/>
    </row>
    <row r="229" spans="13:16" s="5" customFormat="1" ht="12">
      <c r="M229" s="4"/>
      <c r="N229" s="6"/>
      <c r="O229" s="51"/>
      <c r="P229" s="4"/>
    </row>
    <row r="230" spans="13:16" s="5" customFormat="1" ht="12">
      <c r="M230" s="4"/>
      <c r="N230" s="6"/>
      <c r="O230" s="51"/>
      <c r="P230" s="4"/>
    </row>
    <row r="231" spans="13:16" s="5" customFormat="1" ht="12">
      <c r="M231" s="4"/>
      <c r="N231" s="6"/>
      <c r="O231" s="51"/>
      <c r="P231" s="4"/>
    </row>
    <row r="232" spans="13:16" s="5" customFormat="1" ht="12">
      <c r="M232" s="4"/>
      <c r="N232" s="6"/>
      <c r="O232" s="51"/>
      <c r="P232" s="4"/>
    </row>
    <row r="233" spans="13:16" s="5" customFormat="1" ht="12">
      <c r="M233" s="4"/>
      <c r="N233" s="6"/>
      <c r="O233" s="51"/>
      <c r="P233" s="4"/>
    </row>
    <row r="234" spans="13:16" s="5" customFormat="1" ht="12">
      <c r="M234" s="4"/>
      <c r="N234" s="6"/>
      <c r="O234" s="51"/>
      <c r="P234" s="4"/>
    </row>
    <row r="235" spans="13:16" s="5" customFormat="1" ht="12">
      <c r="M235" s="4"/>
      <c r="N235" s="6"/>
      <c r="O235" s="51"/>
      <c r="P235" s="4"/>
    </row>
    <row r="236" spans="13:16" s="5" customFormat="1" ht="12">
      <c r="M236" s="4"/>
      <c r="N236" s="6"/>
      <c r="O236" s="51"/>
      <c r="P236" s="4"/>
    </row>
    <row r="237" spans="13:16" s="5" customFormat="1" ht="12">
      <c r="M237" s="4"/>
      <c r="N237" s="6"/>
      <c r="O237" s="51"/>
      <c r="P237" s="4"/>
    </row>
    <row r="238" spans="13:16" s="5" customFormat="1" ht="12">
      <c r="M238" s="4"/>
      <c r="N238" s="6"/>
      <c r="O238" s="51"/>
      <c r="P238" s="4"/>
    </row>
    <row r="239" spans="13:16" s="5" customFormat="1" ht="12">
      <c r="M239" s="4"/>
      <c r="N239" s="6"/>
      <c r="O239" s="51"/>
      <c r="P239" s="4"/>
    </row>
    <row r="240" spans="13:16" s="5" customFormat="1" ht="12">
      <c r="M240" s="4"/>
      <c r="N240" s="6"/>
      <c r="O240" s="51"/>
      <c r="P240" s="4"/>
    </row>
    <row r="241" spans="13:16" s="5" customFormat="1" ht="12">
      <c r="M241" s="4"/>
      <c r="N241" s="6"/>
      <c r="O241" s="51"/>
      <c r="P241" s="4"/>
    </row>
    <row r="242" spans="13:16" s="5" customFormat="1" ht="12">
      <c r="M242" s="4"/>
      <c r="N242" s="6"/>
      <c r="O242" s="51"/>
      <c r="P242" s="4"/>
    </row>
    <row r="243" spans="13:16" s="5" customFormat="1" ht="12">
      <c r="M243" s="4"/>
      <c r="N243" s="6"/>
      <c r="O243" s="51"/>
      <c r="P243" s="4"/>
    </row>
    <row r="244" spans="13:16" s="5" customFormat="1" ht="12">
      <c r="M244" s="4"/>
      <c r="N244" s="6"/>
      <c r="O244" s="51"/>
      <c r="P244" s="4"/>
    </row>
    <row r="245" spans="13:16" s="5" customFormat="1" ht="12">
      <c r="M245" s="4"/>
      <c r="N245" s="6"/>
      <c r="O245" s="51"/>
      <c r="P245" s="4"/>
    </row>
    <row r="246" spans="13:16" s="5" customFormat="1" ht="12">
      <c r="M246" s="4"/>
      <c r="N246" s="6"/>
      <c r="O246" s="51"/>
      <c r="P246" s="4"/>
    </row>
    <row r="247" spans="13:16" s="5" customFormat="1" ht="12">
      <c r="M247" s="4"/>
      <c r="N247" s="6"/>
      <c r="O247" s="51"/>
      <c r="P247" s="4"/>
    </row>
    <row r="248" spans="13:16" s="5" customFormat="1" ht="12">
      <c r="M248" s="4"/>
      <c r="N248" s="6"/>
      <c r="O248" s="51"/>
      <c r="P248" s="4"/>
    </row>
    <row r="249" spans="13:16" s="5" customFormat="1" ht="12">
      <c r="M249" s="4"/>
      <c r="N249" s="6"/>
      <c r="O249" s="51"/>
      <c r="P249" s="4"/>
    </row>
    <row r="250" spans="13:16" s="5" customFormat="1" ht="12">
      <c r="M250" s="4"/>
      <c r="N250" s="6"/>
      <c r="O250" s="51"/>
      <c r="P250" s="4"/>
    </row>
    <row r="251" spans="13:16" s="5" customFormat="1" ht="12">
      <c r="M251" s="4"/>
      <c r="N251" s="6"/>
      <c r="O251" s="51"/>
      <c r="P251" s="4"/>
    </row>
    <row r="252" spans="13:16" s="5" customFormat="1" ht="12">
      <c r="M252" s="4"/>
      <c r="N252" s="6"/>
      <c r="O252" s="51"/>
      <c r="P252" s="4"/>
    </row>
    <row r="253" spans="13:16" s="5" customFormat="1" ht="12">
      <c r="M253" s="4"/>
      <c r="N253" s="6"/>
      <c r="O253" s="51"/>
      <c r="P253" s="4"/>
    </row>
    <row r="254" spans="13:16" s="5" customFormat="1" ht="12">
      <c r="M254" s="4"/>
      <c r="N254" s="6"/>
      <c r="O254" s="51"/>
      <c r="P254" s="4"/>
    </row>
    <row r="255" spans="13:16" s="5" customFormat="1" ht="12">
      <c r="M255" s="4"/>
      <c r="N255" s="6"/>
      <c r="O255" s="51"/>
      <c r="P255" s="4"/>
    </row>
    <row r="256" spans="13:16" s="5" customFormat="1" ht="12">
      <c r="M256" s="4"/>
      <c r="N256" s="6"/>
      <c r="O256" s="51"/>
      <c r="P256" s="4"/>
    </row>
    <row r="257" spans="1:16" s="5" customFormat="1" ht="12">
      <c r="M257" s="4"/>
      <c r="N257" s="6"/>
      <c r="O257" s="51"/>
      <c r="P257" s="4"/>
    </row>
    <row r="258" spans="1:16" s="5" customFormat="1" ht="12">
      <c r="M258" s="4"/>
      <c r="N258" s="6"/>
      <c r="O258" s="51"/>
      <c r="P258" s="4"/>
    </row>
    <row r="259" spans="1:16" s="5" customFormat="1" ht="12">
      <c r="M259" s="4"/>
      <c r="N259" s="6"/>
      <c r="O259" s="51"/>
      <c r="P259" s="4"/>
    </row>
    <row r="260" spans="1:16" s="5" customFormat="1">
      <c r="A260" s="3"/>
      <c r="B260" s="3"/>
      <c r="C260" s="3"/>
      <c r="D260" s="3"/>
      <c r="E260" s="3"/>
      <c r="F260" s="3"/>
      <c r="G260" s="3"/>
      <c r="H260" s="3"/>
      <c r="I260" s="3"/>
      <c r="J260" s="3"/>
      <c r="K260" s="3"/>
      <c r="L260" s="3"/>
      <c r="M260" s="4"/>
      <c r="N260" s="6"/>
      <c r="O260" s="48"/>
      <c r="P260" s="1"/>
    </row>
    <row r="261" spans="1:16" s="5" customFormat="1">
      <c r="A261" s="3"/>
      <c r="B261" s="3"/>
      <c r="C261" s="3"/>
      <c r="D261" s="3"/>
      <c r="E261" s="3"/>
      <c r="F261" s="3"/>
      <c r="G261" s="3"/>
      <c r="H261" s="3"/>
      <c r="I261" s="3"/>
      <c r="J261" s="3"/>
      <c r="K261" s="3"/>
      <c r="L261" s="3"/>
      <c r="M261" s="4"/>
      <c r="N261" s="6"/>
      <c r="O261" s="48"/>
      <c r="P261" s="1"/>
    </row>
  </sheetData>
  <sheetProtection algorithmName="SHA-512" hashValue="39vYSEungnHx+0fZBYLLU69APajZsBmdQNTx2JFfsg7323zXuFlhTmdogr5wMhJcVFc0G+cQbppT9lOIs1mctw==" saltValue="p4YpgallICcb7yCNCPMPiA==" spinCount="100000" sheet="1" selectLockedCells="1"/>
  <dataConsolidate/>
  <mergeCells count="55">
    <mergeCell ref="A1:K1"/>
    <mergeCell ref="A3:K3"/>
    <mergeCell ref="A10:K10"/>
    <mergeCell ref="A24:K24"/>
    <mergeCell ref="E14:H14"/>
    <mergeCell ref="B13:D13"/>
    <mergeCell ref="B4:D4"/>
    <mergeCell ref="H8:J8"/>
    <mergeCell ref="A2:AK2"/>
    <mergeCell ref="B12:D12"/>
    <mergeCell ref="E18:H18"/>
    <mergeCell ref="B18:D18"/>
    <mergeCell ref="B20:D20"/>
    <mergeCell ref="B22:D22"/>
    <mergeCell ref="I106:K106"/>
    <mergeCell ref="B57:K57"/>
    <mergeCell ref="E6:G6"/>
    <mergeCell ref="E8:G8"/>
    <mergeCell ref="E16:H16"/>
    <mergeCell ref="B14:D14"/>
    <mergeCell ref="B16:D16"/>
    <mergeCell ref="B47:G47"/>
    <mergeCell ref="B43:G43"/>
    <mergeCell ref="D34:E34"/>
    <mergeCell ref="B45:G45"/>
    <mergeCell ref="B44:G44"/>
    <mergeCell ref="B46:G46"/>
    <mergeCell ref="C8:D8"/>
    <mergeCell ref="B6:D6"/>
    <mergeCell ref="H6:J6"/>
    <mergeCell ref="A25:G25"/>
    <mergeCell ref="A29:K29"/>
    <mergeCell ref="A30:C30"/>
    <mergeCell ref="F30:H30"/>
    <mergeCell ref="A31:K31"/>
    <mergeCell ref="B28:G28"/>
    <mergeCell ref="A42:G42"/>
    <mergeCell ref="A49:G49"/>
    <mergeCell ref="A50:K50"/>
    <mergeCell ref="A51:K51"/>
    <mergeCell ref="A32:A39"/>
    <mergeCell ref="A65:A66"/>
    <mergeCell ref="E73:K73"/>
    <mergeCell ref="E75:K75"/>
    <mergeCell ref="E78:K78"/>
    <mergeCell ref="D36:E36"/>
    <mergeCell ref="B59:K59"/>
    <mergeCell ref="B63:K63"/>
    <mergeCell ref="B65:K66"/>
    <mergeCell ref="B60:K60"/>
    <mergeCell ref="B67:K67"/>
    <mergeCell ref="E71:K71"/>
    <mergeCell ref="A62:K62"/>
    <mergeCell ref="B55:K55"/>
    <mergeCell ref="A52:K52"/>
  </mergeCells>
  <conditionalFormatting sqref="B60:E60 H60:K60">
    <cfRule type="expression" dxfId="39" priority="6">
      <formula>N59&gt;1</formula>
    </cfRule>
    <cfRule type="expression" priority="7">
      <formula>N59=1</formula>
    </cfRule>
  </conditionalFormatting>
  <conditionalFormatting sqref="B44:G44">
    <cfRule type="expression" dxfId="38" priority="50">
      <formula>$I$43=2</formula>
    </cfRule>
  </conditionalFormatting>
  <conditionalFormatting sqref="B46:G46">
    <cfRule type="expression" dxfId="37" priority="49">
      <formula>$I$45=0</formula>
    </cfRule>
  </conditionalFormatting>
  <conditionalFormatting sqref="B55:K55">
    <cfRule type="expression" dxfId="36" priority="5">
      <formula>$N$55=6</formula>
    </cfRule>
  </conditionalFormatting>
  <conditionalFormatting sqref="B57:K57">
    <cfRule type="expression" dxfId="35" priority="4">
      <formula>$N$57=1</formula>
    </cfRule>
  </conditionalFormatting>
  <conditionalFormatting sqref="B59:K59">
    <cfRule type="expression" dxfId="34" priority="3">
      <formula>$N$59=1</formula>
    </cfRule>
  </conditionalFormatting>
  <conditionalFormatting sqref="B63:K63">
    <cfRule type="expression" dxfId="33" priority="2">
      <formula>AND(K49&gt;K22,K49&lt;&gt;"")</formula>
    </cfRule>
    <cfRule type="expression" dxfId="32" priority="1">
      <formula>$I$49&gt;$I$22</formula>
    </cfRule>
  </conditionalFormatting>
  <conditionalFormatting sqref="B65:K66">
    <cfRule type="expression" dxfId="31" priority="21">
      <formula>IF($N$66=0,$N$66=0)</formula>
    </cfRule>
  </conditionalFormatting>
  <conditionalFormatting sqref="D48">
    <cfRule type="expression" dxfId="30" priority="44">
      <formula>$N$47=1</formula>
    </cfRule>
  </conditionalFormatting>
  <conditionalFormatting sqref="D34:F34">
    <cfRule type="expression" dxfId="29" priority="39">
      <formula>$O$34=TRUE</formula>
    </cfRule>
  </conditionalFormatting>
  <conditionalFormatting sqref="D36:F36">
    <cfRule type="expression" dxfId="28" priority="38">
      <formula>$O$36=TRUE</formula>
    </cfRule>
  </conditionalFormatting>
  <conditionalFormatting sqref="E40:F40">
    <cfRule type="expression" dxfId="27" priority="40">
      <formula>$O$40=FALSE</formula>
    </cfRule>
  </conditionalFormatting>
  <conditionalFormatting sqref="F60">
    <cfRule type="expression" priority="172">
      <formula>#REF!=1</formula>
    </cfRule>
    <cfRule type="expression" dxfId="26" priority="171">
      <formula>#REF!&gt;1</formula>
    </cfRule>
  </conditionalFormatting>
  <conditionalFormatting sqref="G32">
    <cfRule type="expression" dxfId="25" priority="77">
      <formula>$O$32=TRUE</formula>
    </cfRule>
  </conditionalFormatting>
  <conditionalFormatting sqref="G34">
    <cfRule type="expression" dxfId="24" priority="134">
      <formula>$O$34=FALSE</formula>
    </cfRule>
  </conditionalFormatting>
  <conditionalFormatting sqref="G36">
    <cfRule type="expression" dxfId="23" priority="48">
      <formula>$O$36=FALSE</formula>
    </cfRule>
  </conditionalFormatting>
  <conditionalFormatting sqref="G38">
    <cfRule type="expression" dxfId="22" priority="45">
      <formula>$O$38=FALSE</formula>
    </cfRule>
  </conditionalFormatting>
  <conditionalFormatting sqref="G40">
    <cfRule type="expression" dxfId="21" priority="56">
      <formula>$O$40=FALSE</formula>
    </cfRule>
  </conditionalFormatting>
  <conditionalFormatting sqref="G48">
    <cfRule type="expression" dxfId="20" priority="34">
      <formula>$N$47=1</formula>
    </cfRule>
  </conditionalFormatting>
  <conditionalFormatting sqref="G60">
    <cfRule type="expression" dxfId="19" priority="169">
      <formula>R59&gt;1</formula>
    </cfRule>
    <cfRule type="expression" priority="170">
      <formula>R59=1</formula>
    </cfRule>
  </conditionalFormatting>
  <conditionalFormatting sqref="G32:H32">
    <cfRule type="expression" dxfId="18" priority="19">
      <formula>$O$32=FALSE</formula>
    </cfRule>
  </conditionalFormatting>
  <conditionalFormatting sqref="H32">
    <cfRule type="expression" dxfId="17" priority="20">
      <formula>$O$32=TRUE</formula>
    </cfRule>
  </conditionalFormatting>
  <conditionalFormatting sqref="H34">
    <cfRule type="expression" dxfId="16" priority="18">
      <formula>$O$34=TRUE</formula>
    </cfRule>
    <cfRule type="expression" dxfId="15" priority="17">
      <formula>$O$34=FALSE</formula>
    </cfRule>
  </conditionalFormatting>
  <conditionalFormatting sqref="H36">
    <cfRule type="expression" dxfId="14" priority="16">
      <formula>$O$36=TRUE</formula>
    </cfRule>
    <cfRule type="expression" dxfId="13" priority="15">
      <formula>$O$36=FALSE</formula>
    </cfRule>
  </conditionalFormatting>
  <conditionalFormatting sqref="H38">
    <cfRule type="expression" dxfId="12" priority="14">
      <formula>$O$38=TRUE</formula>
    </cfRule>
    <cfRule type="expression" dxfId="11" priority="13">
      <formula>$O$38=FALSE</formula>
    </cfRule>
  </conditionalFormatting>
  <conditionalFormatting sqref="H40">
    <cfRule type="expression" dxfId="10" priority="10">
      <formula>$O$40=TRUE</formula>
    </cfRule>
    <cfRule type="expression" dxfId="9" priority="9">
      <formula>$O$40=FALSE</formula>
    </cfRule>
  </conditionalFormatting>
  <conditionalFormatting sqref="H12:K13">
    <cfRule type="expression" dxfId="8" priority="165" stopIfTrue="1">
      <formula>$O$12=TRUE</formula>
    </cfRule>
  </conditionalFormatting>
  <conditionalFormatting sqref="I14">
    <cfRule type="expression" dxfId="7" priority="164">
      <formula>$O$16=TRUE</formula>
    </cfRule>
  </conditionalFormatting>
  <conditionalFormatting sqref="I16 I18">
    <cfRule type="expression" dxfId="6" priority="160">
      <formula>$O$16=FALSE</formula>
    </cfRule>
  </conditionalFormatting>
  <conditionalFormatting sqref="I16">
    <cfRule type="expression" dxfId="5" priority="37">
      <formula>$O$16=FALSE</formula>
    </cfRule>
  </conditionalFormatting>
  <conditionalFormatting sqref="I17">
    <cfRule type="expression" dxfId="4" priority="36">
      <formula>$O$16=FALSE</formula>
    </cfRule>
  </conditionalFormatting>
  <conditionalFormatting sqref="I18">
    <cfRule type="expression" dxfId="3" priority="35">
      <formula>$O$16=FALSE</formula>
    </cfRule>
  </conditionalFormatting>
  <conditionalFormatting sqref="I16:K16 I18:K18">
    <cfRule type="expression" dxfId="2" priority="162">
      <formula>$O$16=TRUE</formula>
    </cfRule>
  </conditionalFormatting>
  <conditionalFormatting sqref="O13">
    <cfRule type="expression" dxfId="1" priority="74" stopIfTrue="1">
      <formula>$O$12=FALSE</formula>
    </cfRule>
    <cfRule type="expression" dxfId="0" priority="75" stopIfTrue="1">
      <formula>#REF!=TRUE</formula>
    </cfRule>
  </conditionalFormatting>
  <dataValidations count="2">
    <dataValidation type="whole" operator="greaterThanOrEqual" allowBlank="1" showInputMessage="1" showErrorMessage="1" sqref="G40" xr:uid="{00000000-0002-0000-0000-000000000000}">
      <formula1>0</formula1>
    </dataValidation>
    <dataValidation type="decimal" operator="lessThanOrEqual" allowBlank="1" showInputMessage="1" showErrorMessage="1" sqref="G32 G34 G36 G38" xr:uid="{00000000-0002-0000-0000-000001000000}">
      <formula1>0</formula1>
    </dataValidation>
  </dataValidations>
  <hyperlinks>
    <hyperlink ref="I106" r:id="rId1" display="CB-Vollzugshilfe 6.20" xr:uid="{00000000-0004-0000-0000-000000000000}"/>
    <hyperlink ref="I106:K106" r:id="rId2" display="Aide à l'exécution 6.20 du CB" xr:uid="{0F811CC4-84FE-1448-B3D1-8E5E435A696F}"/>
  </hyperlinks>
  <pageMargins left="0.70866141732283472" right="0.39370078740157483" top="0.78740157480314965" bottom="0.51181102362204722" header="0.51181102362204722" footer="0.11811023622047245"/>
  <pageSetup paperSize="9" orientation="portrait"/>
  <headerFooter differentOddEven="1" scaleWithDoc="0">
    <oddHeader>&amp;R&amp;G</oddHeader>
  </headerFooter>
  <rowBreaks count="1" manualBreakCount="1">
    <brk id="49" max="9"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5141" r:id="rId6" name="Check Box 21">
              <controlPr locked="0" defaultSize="0" autoFill="0" autoLine="0" autoPict="0" altText="Schalldämpfer">
                <anchor moveWithCells="1">
                  <from>
                    <xdr:col>0</xdr:col>
                    <xdr:colOff>2047875</xdr:colOff>
                    <xdr:row>31</xdr:row>
                    <xdr:rowOff>0</xdr:rowOff>
                  </from>
                  <to>
                    <xdr:col>4</xdr:col>
                    <xdr:colOff>257175</xdr:colOff>
                    <xdr:row>32</xdr:row>
                    <xdr:rowOff>28575</xdr:rowOff>
                  </to>
                </anchor>
              </controlPr>
            </control>
          </mc:Choice>
        </mc:AlternateContent>
        <mc:AlternateContent xmlns:mc="http://schemas.openxmlformats.org/markup-compatibility/2006">
          <mc:Choice Requires="x14">
            <control shapeId="5142" r:id="rId7" name="Check Box 22">
              <controlPr locked="0" defaultSize="0" autoFill="0" autoLine="0" autoPict="0">
                <anchor moveWithCells="1">
                  <from>
                    <xdr:col>0</xdr:col>
                    <xdr:colOff>2047875</xdr:colOff>
                    <xdr:row>33</xdr:row>
                    <xdr:rowOff>0</xdr:rowOff>
                  </from>
                  <to>
                    <xdr:col>1</xdr:col>
                    <xdr:colOff>904875</xdr:colOff>
                    <xdr:row>34</xdr:row>
                    <xdr:rowOff>0</xdr:rowOff>
                  </to>
                </anchor>
              </controlPr>
            </control>
          </mc:Choice>
        </mc:AlternateContent>
        <mc:AlternateContent xmlns:mc="http://schemas.openxmlformats.org/markup-compatibility/2006">
          <mc:Choice Requires="x14">
            <control shapeId="5153" r:id="rId8" name="Check Box 33">
              <controlPr defaultSize="0" autoFill="0" autoLine="0" autoPict="0">
                <anchor moveWithCells="1">
                  <from>
                    <xdr:col>1</xdr:col>
                    <xdr:colOff>695325</xdr:colOff>
                    <xdr:row>9</xdr:row>
                    <xdr:rowOff>190500</xdr:rowOff>
                  </from>
                  <to>
                    <xdr:col>3</xdr:col>
                    <xdr:colOff>352425</xdr:colOff>
                    <xdr:row>10</xdr:row>
                    <xdr:rowOff>200025</xdr:rowOff>
                  </to>
                </anchor>
              </controlPr>
            </control>
          </mc:Choice>
        </mc:AlternateContent>
        <mc:AlternateContent xmlns:mc="http://schemas.openxmlformats.org/markup-compatibility/2006">
          <mc:Choice Requires="x14">
            <control shapeId="5220" r:id="rId9" name="Check Box 100">
              <controlPr defaultSize="0" autoFill="0" autoLine="0" autoPict="0">
                <anchor moveWithCells="1">
                  <from>
                    <xdr:col>3</xdr:col>
                    <xdr:colOff>352425</xdr:colOff>
                    <xdr:row>9</xdr:row>
                    <xdr:rowOff>190500</xdr:rowOff>
                  </from>
                  <to>
                    <xdr:col>6</xdr:col>
                    <xdr:colOff>123825</xdr:colOff>
                    <xdr:row>10</xdr:row>
                    <xdr:rowOff>200025</xdr:rowOff>
                  </to>
                </anchor>
              </controlPr>
            </control>
          </mc:Choice>
        </mc:AlternateContent>
        <mc:AlternateContent xmlns:mc="http://schemas.openxmlformats.org/markup-compatibility/2006">
          <mc:Choice Requires="x14">
            <control shapeId="5528" r:id="rId10" name="Check Box 408">
              <controlPr locked="0" defaultSize="0" autoFill="0" autoLine="0" autoPict="0">
                <anchor moveWithCells="1">
                  <from>
                    <xdr:col>0</xdr:col>
                    <xdr:colOff>2047875</xdr:colOff>
                    <xdr:row>35</xdr:row>
                    <xdr:rowOff>0</xdr:rowOff>
                  </from>
                  <to>
                    <xdr:col>1</xdr:col>
                    <xdr:colOff>904875</xdr:colOff>
                    <xdr:row>36</xdr:row>
                    <xdr:rowOff>0</xdr:rowOff>
                  </to>
                </anchor>
              </controlPr>
            </control>
          </mc:Choice>
        </mc:AlternateContent>
        <mc:AlternateContent xmlns:mc="http://schemas.openxmlformats.org/markup-compatibility/2006">
          <mc:Choice Requires="x14">
            <control shapeId="5578" r:id="rId11" name="Check Box 458">
              <controlPr locked="0" defaultSize="0" autoFill="0" autoLine="0" autoPict="0">
                <anchor moveWithCells="1">
                  <from>
                    <xdr:col>0</xdr:col>
                    <xdr:colOff>28575</xdr:colOff>
                    <xdr:row>81</xdr:row>
                    <xdr:rowOff>28575</xdr:rowOff>
                  </from>
                  <to>
                    <xdr:col>1</xdr:col>
                    <xdr:colOff>428625</xdr:colOff>
                    <xdr:row>82</xdr:row>
                    <xdr:rowOff>38100</xdr:rowOff>
                  </to>
                </anchor>
              </controlPr>
            </control>
          </mc:Choice>
        </mc:AlternateContent>
        <mc:AlternateContent xmlns:mc="http://schemas.openxmlformats.org/markup-compatibility/2006">
          <mc:Choice Requires="x14">
            <control shapeId="5579" r:id="rId12" name="Check Box 459">
              <controlPr defaultSize="0" autoFill="0" autoLine="0" autoPict="0">
                <anchor moveWithCells="1">
                  <from>
                    <xdr:col>0</xdr:col>
                    <xdr:colOff>38100</xdr:colOff>
                    <xdr:row>82</xdr:row>
                    <xdr:rowOff>9525</xdr:rowOff>
                  </from>
                  <to>
                    <xdr:col>1</xdr:col>
                    <xdr:colOff>447675</xdr:colOff>
                    <xdr:row>83</xdr:row>
                    <xdr:rowOff>28575</xdr:rowOff>
                  </to>
                </anchor>
              </controlPr>
            </control>
          </mc:Choice>
        </mc:AlternateContent>
        <mc:AlternateContent xmlns:mc="http://schemas.openxmlformats.org/markup-compatibility/2006">
          <mc:Choice Requires="x14">
            <control shapeId="5580" r:id="rId13" name="Check Box 460">
              <controlPr defaultSize="0" autoFill="0" autoLine="0" autoPict="0">
                <anchor moveWithCells="1">
                  <from>
                    <xdr:col>0</xdr:col>
                    <xdr:colOff>38100</xdr:colOff>
                    <xdr:row>82</xdr:row>
                    <xdr:rowOff>180975</xdr:rowOff>
                  </from>
                  <to>
                    <xdr:col>1</xdr:col>
                    <xdr:colOff>447675</xdr:colOff>
                    <xdr:row>84</xdr:row>
                    <xdr:rowOff>9525</xdr:rowOff>
                  </to>
                </anchor>
              </controlPr>
            </control>
          </mc:Choice>
        </mc:AlternateContent>
        <mc:AlternateContent xmlns:mc="http://schemas.openxmlformats.org/markup-compatibility/2006">
          <mc:Choice Requires="x14">
            <control shapeId="5587" r:id="rId14" name="Check Box 467">
              <controlPr locked="0" defaultSize="0" autoFill="0" autoLine="0" autoPict="0">
                <anchor moveWithCells="1">
                  <from>
                    <xdr:col>0</xdr:col>
                    <xdr:colOff>28575</xdr:colOff>
                    <xdr:row>82</xdr:row>
                    <xdr:rowOff>28575</xdr:rowOff>
                  </from>
                  <to>
                    <xdr:col>1</xdr:col>
                    <xdr:colOff>428625</xdr:colOff>
                    <xdr:row>83</xdr:row>
                    <xdr:rowOff>38100</xdr:rowOff>
                  </to>
                </anchor>
              </controlPr>
            </control>
          </mc:Choice>
        </mc:AlternateContent>
        <mc:AlternateContent xmlns:mc="http://schemas.openxmlformats.org/markup-compatibility/2006">
          <mc:Choice Requires="x14">
            <control shapeId="5588" r:id="rId15" name="Check Box 468">
              <controlPr locked="0" defaultSize="0" autoFill="0" autoLine="0" autoPict="0">
                <anchor moveWithCells="1">
                  <from>
                    <xdr:col>0</xdr:col>
                    <xdr:colOff>28575</xdr:colOff>
                    <xdr:row>83</xdr:row>
                    <xdr:rowOff>9525</xdr:rowOff>
                  </from>
                  <to>
                    <xdr:col>2</xdr:col>
                    <xdr:colOff>85725</xdr:colOff>
                    <xdr:row>84</xdr:row>
                    <xdr:rowOff>38100</xdr:rowOff>
                  </to>
                </anchor>
              </controlPr>
            </control>
          </mc:Choice>
        </mc:AlternateContent>
        <mc:AlternateContent xmlns:mc="http://schemas.openxmlformats.org/markup-compatibility/2006">
          <mc:Choice Requires="x14">
            <control shapeId="5621" r:id="rId16" name="Check Box 501">
              <controlPr locked="0" defaultSize="0" autoFill="0" autoLine="0" autoPict="0" altText="Schalldämpfer">
                <anchor moveWithCells="1">
                  <from>
                    <xdr:col>0</xdr:col>
                    <xdr:colOff>2047875</xdr:colOff>
                    <xdr:row>37</xdr:row>
                    <xdr:rowOff>0</xdr:rowOff>
                  </from>
                  <to>
                    <xdr:col>4</xdr:col>
                    <xdr:colOff>257175</xdr:colOff>
                    <xdr:row>38</xdr:row>
                    <xdr:rowOff>28575</xdr:rowOff>
                  </to>
                </anchor>
              </controlPr>
            </control>
          </mc:Choice>
        </mc:AlternateContent>
        <mc:AlternateContent xmlns:mc="http://schemas.openxmlformats.org/markup-compatibility/2006">
          <mc:Choice Requires="x14">
            <control shapeId="5622" r:id="rId17" name="Check Box 502">
              <controlPr locked="0" defaultSize="0" autoFill="0" autoLine="0" autoPict="0" altText="mehrere Anlagen in Kaskade">
                <anchor moveWithCells="1">
                  <from>
                    <xdr:col>0</xdr:col>
                    <xdr:colOff>2047875</xdr:colOff>
                    <xdr:row>38</xdr:row>
                    <xdr:rowOff>28575</xdr:rowOff>
                  </from>
                  <to>
                    <xdr:col>3</xdr:col>
                    <xdr:colOff>523875</xdr:colOff>
                    <xdr:row>40</xdr:row>
                    <xdr:rowOff>0</xdr:rowOff>
                  </to>
                </anchor>
              </controlPr>
            </control>
          </mc:Choice>
        </mc:AlternateContent>
        <mc:AlternateContent xmlns:mc="http://schemas.openxmlformats.org/markup-compatibility/2006">
          <mc:Choice Requires="x14">
            <control shapeId="5623" r:id="rId18" name="Check Box 503">
              <controlPr locked="0" defaultSize="0" autoFill="0" autoLine="0" autoPict="0" altText="mehrere Anlagen in Kaskade">
                <anchor moveWithCells="1">
                  <from>
                    <xdr:col>0</xdr:col>
                    <xdr:colOff>1819275</xdr:colOff>
                    <xdr:row>52</xdr:row>
                    <xdr:rowOff>28575</xdr:rowOff>
                  </from>
                  <to>
                    <xdr:col>8</xdr:col>
                    <xdr:colOff>638175</xdr:colOff>
                    <xdr:row>53</xdr:row>
                    <xdr:rowOff>9525</xdr:rowOff>
                  </to>
                </anchor>
              </controlPr>
            </control>
          </mc:Choice>
        </mc:AlternateContent>
        <mc:AlternateContent xmlns:mc="http://schemas.openxmlformats.org/markup-compatibility/2006">
          <mc:Choice Requires="x14">
            <control shapeId="5626" r:id="rId19" name="Check Box 506">
              <controlPr defaultSize="0" autoFill="0" autoLine="0" autoPict="0">
                <anchor moveWithCells="1">
                  <from>
                    <xdr:col>6</xdr:col>
                    <xdr:colOff>314325</xdr:colOff>
                    <xdr:row>9</xdr:row>
                    <xdr:rowOff>180975</xdr:rowOff>
                  </from>
                  <to>
                    <xdr:col>9</xdr:col>
                    <xdr:colOff>85725</xdr:colOff>
                    <xdr:row>10</xdr:row>
                    <xdr:rowOff>200025</xdr:rowOff>
                  </to>
                </anchor>
              </controlPr>
            </control>
          </mc:Choice>
        </mc:AlternateContent>
        <mc:AlternateContent xmlns:mc="http://schemas.openxmlformats.org/markup-compatibility/2006">
          <mc:Choice Requires="x14">
            <control shapeId="5825" r:id="rId20" name="Check Box 705">
              <controlPr defaultSize="0" autoFill="0" autoLine="0" autoPict="0">
                <anchor moveWithCells="1">
                  <from>
                    <xdr:col>0</xdr:col>
                    <xdr:colOff>1838325</xdr:colOff>
                    <xdr:row>9</xdr:row>
                    <xdr:rowOff>161925</xdr:rowOff>
                  </from>
                  <to>
                    <xdr:col>1</xdr:col>
                    <xdr:colOff>714375</xdr:colOff>
                    <xdr:row>10</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2000000}">
          <x14:formula1>
            <xm:f>WP_DB!$A$2:$A$3</xm:f>
          </x14:formula1>
          <xm:sqref>B20:D20 B13</xm:sqref>
        </x14:dataValidation>
        <x14:dataValidation type="list" allowBlank="1" showInputMessage="1" showErrorMessage="1" xr:uid="{00000000-0002-0000-0000-000003000000}">
          <x14:formula1>
            <xm:f>WP_DB!$F$2:$F$5</xm:f>
          </x14:formula1>
          <xm:sqref>B22:F22</xm:sqref>
        </x14:dataValidation>
        <x14:dataValidation type="list" allowBlank="1" showInputMessage="1" showErrorMessage="1" xr:uid="{00000000-0002-0000-0000-000005000000}">
          <x14:formula1>
            <xm:f>WP_DB!$O$2:$O$5</xm:f>
          </x14:formula1>
          <xm:sqref>B43</xm:sqref>
        </x14:dataValidation>
        <x14:dataValidation type="list" allowBlank="1" showInputMessage="1" showErrorMessage="1" xr:uid="{00000000-0002-0000-0000-000006000000}">
          <x14:formula1>
            <xm:f>WP_DB!$R$2:$R$5</xm:f>
          </x14:formula1>
          <xm:sqref>B45:G45</xm:sqref>
        </x14:dataValidation>
        <x14:dataValidation type="list" allowBlank="1" showInputMessage="1" showErrorMessage="1" xr:uid="{00000000-0002-0000-0000-000007000000}">
          <x14:formula1>
            <xm:f>WP_DB!$U$2:$U$4</xm:f>
          </x14:formula1>
          <xm:sqref>B47:G47</xm:sqref>
        </x14:dataValidation>
        <x14:dataValidation type="list" allowBlank="1" showInputMessage="1" showErrorMessage="1" promptTitle="Auswahl aus Liste" xr:uid="{00000000-0002-0000-0000-000008000000}">
          <x14:formula1>
            <xm:f>WP_DB!$F$8:$F$28</xm:f>
          </x14:formula1>
          <xm:sqref>G48</xm:sqref>
        </x14:dataValidation>
        <x14:dataValidation type="list" allowBlank="1" showInputMessage="1" showErrorMessage="1" xr:uid="{00000000-0002-0000-0000-000009000000}">
          <x14:formula1>
            <xm:f>WP_DB!$X$2:$X$7</xm:f>
          </x14:formula1>
          <xm:sqref>B55:K55</xm:sqref>
        </x14:dataValidation>
        <x14:dataValidation type="list" allowBlank="1" showInputMessage="1" showErrorMessage="1" xr:uid="{00000000-0002-0000-0000-00000A000000}">
          <x14:formula1>
            <xm:f>WP_DB!$AB$2:$AB$4</xm:f>
          </x14:formula1>
          <xm:sqref>B59:K59</xm:sqref>
        </x14:dataValidation>
        <x14:dataValidation type="list" allowBlank="1" showInputMessage="1" showErrorMessage="1" xr:uid="{00000000-0002-0000-0000-00000B000000}">
          <x14:formula1>
            <xm:f>WP_DB!$AB$9:$AB$10</xm:f>
          </x14:formula1>
          <xm:sqref>B57:K57</xm:sqref>
        </x14:dataValidation>
        <x14:dataValidation type="list" allowBlank="1" showInputMessage="1" showErrorMessage="1" promptTitle="Auswahl aus Liste" xr:uid="{00000000-0002-0000-0000-00000C000000}">
          <x14:formula1>
            <xm:f>WP_DB!$A$8:$A$28</xm:f>
          </x14:formula1>
          <xm:sqref>D48</xm:sqref>
        </x14:dataValidation>
        <x14:dataValidation type="list" allowBlank="1" showInputMessage="1" showErrorMessage="1" xr:uid="{3AD116B1-F23F-4432-B95E-D050778005C6}">
          <x14:formula1>
            <xm:f>WP_DB!$K$2:$K$6</xm:f>
          </x14:formula1>
          <xm:sqref>B28</xm:sqref>
        </x14:dataValidation>
        <x14:dataValidation type="list" allowBlank="1" showInputMessage="1" showErrorMessage="1" xr:uid="{18DF3FAD-8C5D-43B1-8C98-065907103EB0}">
          <x14:formula1>
            <xm:f>WP_DB!$C$2:$C$3</xm:f>
          </x14:formula1>
          <xm:sqref>B12:D12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D32"/>
  <sheetViews>
    <sheetView topLeftCell="U1" workbookViewId="0">
      <selection activeCell="AB11" sqref="AB11"/>
    </sheetView>
  </sheetViews>
  <sheetFormatPr baseColWidth="10" defaultRowHeight="12.75"/>
  <cols>
    <col min="1" max="1" width="36.7109375" bestFit="1" customWidth="1"/>
    <col min="2" max="2" width="2" bestFit="1" customWidth="1"/>
    <col min="3" max="3" width="29.7109375" customWidth="1"/>
    <col min="4" max="4" width="7.42578125" customWidth="1"/>
    <col min="5" max="5" width="5" customWidth="1"/>
    <col min="6" max="6" width="20.28515625" bestFit="1" customWidth="1"/>
    <col min="7" max="7" width="4" bestFit="1" customWidth="1"/>
    <col min="8" max="8" width="5.85546875" bestFit="1" customWidth="1"/>
    <col min="9" max="9" width="2" bestFit="1" customWidth="1"/>
    <col min="10" max="10" width="2" customWidth="1"/>
    <col min="11" max="11" width="41.28515625" bestFit="1" customWidth="1"/>
    <col min="12" max="12" width="3" bestFit="1" customWidth="1"/>
    <col min="13" max="13" width="2" bestFit="1" customWidth="1"/>
    <col min="14" max="14" width="2" customWidth="1"/>
    <col min="15" max="15" width="33.28515625" bestFit="1" customWidth="1"/>
    <col min="16" max="16" width="2" bestFit="1" customWidth="1"/>
    <col min="17" max="17" width="3.140625" customWidth="1"/>
    <col min="18" max="18" width="19.7109375" bestFit="1" customWidth="1"/>
    <col min="19" max="19" width="2" bestFit="1" customWidth="1"/>
    <col min="20" max="20" width="2.42578125" customWidth="1"/>
    <col min="21" max="21" width="30.85546875" bestFit="1" customWidth="1"/>
    <col min="22" max="22" width="3.42578125" customWidth="1"/>
    <col min="23" max="23" width="4.42578125" customWidth="1"/>
    <col min="24" max="24" width="30.85546875" customWidth="1"/>
    <col min="25" max="25" width="6.85546875" customWidth="1"/>
    <col min="26" max="26" width="3.85546875" customWidth="1"/>
    <col min="27" max="27" width="46.140625" bestFit="1" customWidth="1"/>
    <col min="28" max="28" width="96.85546875" bestFit="1" customWidth="1"/>
    <col min="29" max="29" width="2" bestFit="1" customWidth="1"/>
    <col min="30" max="30" width="141.140625" bestFit="1" customWidth="1"/>
  </cols>
  <sheetData>
    <row r="1" spans="1:30" s="12" customFormat="1" ht="20.25" customHeight="1">
      <c r="A1" s="12" t="s">
        <v>73</v>
      </c>
      <c r="C1" s="12" t="s">
        <v>74</v>
      </c>
      <c r="F1" s="12" t="s">
        <v>75</v>
      </c>
      <c r="G1" s="12" t="s">
        <v>76</v>
      </c>
      <c r="H1" s="12" t="s">
        <v>24</v>
      </c>
      <c r="K1" s="12" t="s">
        <v>77</v>
      </c>
      <c r="O1" s="12" t="s">
        <v>89</v>
      </c>
      <c r="R1" s="12" t="s">
        <v>90</v>
      </c>
      <c r="U1" s="12" t="s">
        <v>93</v>
      </c>
      <c r="X1" s="12" t="s">
        <v>52</v>
      </c>
      <c r="AA1" s="12" t="s">
        <v>103</v>
      </c>
      <c r="AB1" s="12" t="s">
        <v>54</v>
      </c>
    </row>
    <row r="2" spans="1:30" ht="20.25" customHeight="1">
      <c r="A2" s="21" t="s">
        <v>83</v>
      </c>
      <c r="B2" s="21">
        <v>0</v>
      </c>
      <c r="C2" s="21" t="s">
        <v>67</v>
      </c>
      <c r="D2" s="21">
        <v>0</v>
      </c>
      <c r="E2" s="21"/>
      <c r="F2" s="21" t="s">
        <v>69</v>
      </c>
      <c r="G2" s="21">
        <v>50</v>
      </c>
      <c r="H2" s="21">
        <v>40</v>
      </c>
      <c r="I2" s="21">
        <v>1</v>
      </c>
      <c r="J2" s="21"/>
      <c r="K2" s="21" t="s">
        <v>78</v>
      </c>
      <c r="L2">
        <v>3</v>
      </c>
      <c r="M2">
        <v>1</v>
      </c>
      <c r="O2" s="21" t="s">
        <v>85</v>
      </c>
      <c r="P2">
        <v>0</v>
      </c>
      <c r="R2" s="21" t="s">
        <v>85</v>
      </c>
      <c r="S2">
        <v>0</v>
      </c>
      <c r="U2" s="21" t="s">
        <v>94</v>
      </c>
      <c r="V2">
        <v>0</v>
      </c>
      <c r="X2" s="21" t="s">
        <v>97</v>
      </c>
      <c r="Y2">
        <v>1</v>
      </c>
      <c r="Z2" s="21"/>
      <c r="AA2" s="21" t="s">
        <v>105</v>
      </c>
      <c r="AB2" s="21" t="s">
        <v>109</v>
      </c>
      <c r="AC2" s="21">
        <v>1</v>
      </c>
      <c r="AD2" s="21" t="s">
        <v>115</v>
      </c>
    </row>
    <row r="3" spans="1:30" ht="20.25" customHeight="1">
      <c r="A3" s="21" t="s">
        <v>84</v>
      </c>
      <c r="B3" s="21">
        <v>5</v>
      </c>
      <c r="C3" s="21" t="s">
        <v>68</v>
      </c>
      <c r="D3" s="21">
        <v>5</v>
      </c>
      <c r="E3" s="21"/>
      <c r="F3" s="21" t="s">
        <v>70</v>
      </c>
      <c r="G3" s="21">
        <v>55</v>
      </c>
      <c r="H3" s="21">
        <v>45</v>
      </c>
      <c r="I3" s="21">
        <v>1</v>
      </c>
      <c r="J3" s="21"/>
      <c r="K3" s="21" t="s">
        <v>79</v>
      </c>
      <c r="L3">
        <v>6</v>
      </c>
      <c r="M3">
        <v>2</v>
      </c>
      <c r="O3" s="21" t="s">
        <v>86</v>
      </c>
      <c r="P3">
        <v>2</v>
      </c>
      <c r="R3" s="21" t="s">
        <v>91</v>
      </c>
      <c r="S3">
        <v>2</v>
      </c>
      <c r="U3" s="21" t="s">
        <v>95</v>
      </c>
      <c r="V3">
        <v>1</v>
      </c>
      <c r="X3" s="21" t="s">
        <v>98</v>
      </c>
      <c r="Y3">
        <v>2</v>
      </c>
      <c r="AA3" s="21" t="s">
        <v>106</v>
      </c>
      <c r="AB3" s="21" t="s">
        <v>110</v>
      </c>
      <c r="AC3">
        <v>2</v>
      </c>
      <c r="AD3" s="21" t="s">
        <v>116</v>
      </c>
    </row>
    <row r="4" spans="1:30" ht="20.25" customHeight="1">
      <c r="A4" s="21"/>
      <c r="B4" s="21"/>
      <c r="C4" s="21"/>
      <c r="D4" s="21"/>
      <c r="E4" s="21"/>
      <c r="F4" s="21" t="s">
        <v>71</v>
      </c>
      <c r="G4" s="21">
        <v>60</v>
      </c>
      <c r="H4" s="21">
        <v>50</v>
      </c>
      <c r="I4">
        <v>1</v>
      </c>
      <c r="K4" s="21" t="s">
        <v>80</v>
      </c>
      <c r="L4">
        <v>9</v>
      </c>
      <c r="M4">
        <v>3</v>
      </c>
      <c r="O4" s="21" t="s">
        <v>87</v>
      </c>
      <c r="P4">
        <v>4</v>
      </c>
      <c r="R4" s="21" t="s">
        <v>87</v>
      </c>
      <c r="S4">
        <v>4</v>
      </c>
      <c r="U4" s="21" t="s">
        <v>96</v>
      </c>
      <c r="V4">
        <v>2</v>
      </c>
      <c r="X4" s="21" t="s">
        <v>99</v>
      </c>
      <c r="Y4">
        <v>3</v>
      </c>
      <c r="Z4" s="21"/>
      <c r="AA4" s="21"/>
      <c r="AB4" s="21" t="s">
        <v>111</v>
      </c>
      <c r="AC4" s="21">
        <v>3</v>
      </c>
    </row>
    <row r="5" spans="1:30">
      <c r="F5" s="21" t="s">
        <v>72</v>
      </c>
      <c r="G5" s="21">
        <v>65</v>
      </c>
      <c r="H5" s="21">
        <v>55</v>
      </c>
      <c r="I5">
        <v>0</v>
      </c>
      <c r="K5" s="21" t="s">
        <v>81</v>
      </c>
      <c r="L5" s="21">
        <v>3</v>
      </c>
      <c r="M5" s="21">
        <v>4</v>
      </c>
      <c r="O5" s="21" t="s">
        <v>88</v>
      </c>
      <c r="P5">
        <v>6</v>
      </c>
      <c r="R5" s="21" t="s">
        <v>88</v>
      </c>
      <c r="S5">
        <v>6</v>
      </c>
      <c r="X5" s="21" t="s">
        <v>100</v>
      </c>
      <c r="Y5">
        <v>4</v>
      </c>
      <c r="AA5" s="12" t="s">
        <v>104</v>
      </c>
    </row>
    <row r="6" spans="1:30">
      <c r="K6" s="21" t="s">
        <v>82</v>
      </c>
      <c r="L6" s="21">
        <v>6</v>
      </c>
      <c r="M6" s="21">
        <v>5</v>
      </c>
      <c r="X6" s="21" t="s">
        <v>101</v>
      </c>
      <c r="Y6">
        <v>5</v>
      </c>
      <c r="AA6" s="21" t="s">
        <v>107</v>
      </c>
    </row>
    <row r="7" spans="1:30">
      <c r="X7" s="21" t="s">
        <v>102</v>
      </c>
      <c r="Y7">
        <v>6</v>
      </c>
      <c r="AA7" s="21" t="s">
        <v>108</v>
      </c>
    </row>
    <row r="8" spans="1:30">
      <c r="A8" s="43">
        <v>0.79166666666666663</v>
      </c>
      <c r="F8" s="43">
        <v>0.875</v>
      </c>
      <c r="AB8" s="12" t="s">
        <v>93</v>
      </c>
    </row>
    <row r="9" spans="1:30">
      <c r="A9" s="43">
        <v>0.8125</v>
      </c>
      <c r="F9" s="43">
        <v>0.89583333333333404</v>
      </c>
      <c r="AB9" s="21" t="s">
        <v>112</v>
      </c>
      <c r="AC9">
        <v>1</v>
      </c>
    </row>
    <row r="10" spans="1:30">
      <c r="A10" s="43">
        <v>0.83333333333333337</v>
      </c>
      <c r="F10" s="43">
        <v>0.91666666666666696</v>
      </c>
      <c r="AB10" s="21" t="s">
        <v>118</v>
      </c>
      <c r="AC10">
        <v>2</v>
      </c>
    </row>
    <row r="11" spans="1:30">
      <c r="A11" s="43">
        <v>0.85416666666666663</v>
      </c>
      <c r="F11" s="43">
        <v>0.937500000000001</v>
      </c>
    </row>
    <row r="12" spans="1:30">
      <c r="A12" s="43">
        <v>0.875</v>
      </c>
      <c r="F12" s="43">
        <v>0.95833333333333404</v>
      </c>
    </row>
    <row r="13" spans="1:30">
      <c r="A13" s="43">
        <v>0.89583333333333404</v>
      </c>
      <c r="F13" s="43">
        <v>0.97916666666666696</v>
      </c>
      <c r="AA13" s="21"/>
    </row>
    <row r="14" spans="1:30">
      <c r="A14" s="43">
        <v>0.91666666666666696</v>
      </c>
      <c r="F14" s="43">
        <v>1</v>
      </c>
      <c r="AA14" s="21"/>
      <c r="AB14" s="21" t="s">
        <v>113</v>
      </c>
    </row>
    <row r="15" spans="1:30">
      <c r="A15" s="43">
        <v>0.937500000000001</v>
      </c>
      <c r="F15" s="43">
        <v>1.0208333333333299</v>
      </c>
      <c r="AB15" s="21" t="s">
        <v>114</v>
      </c>
    </row>
    <row r="16" spans="1:30">
      <c r="A16" s="43">
        <v>0.95833333333333404</v>
      </c>
      <c r="F16" s="43">
        <v>1.0416666666666701</v>
      </c>
    </row>
    <row r="17" spans="1:6">
      <c r="A17" s="43">
        <v>0.97916666666666696</v>
      </c>
      <c r="F17" s="43">
        <v>1.0625</v>
      </c>
    </row>
    <row r="18" spans="1:6">
      <c r="A18" s="43">
        <v>1</v>
      </c>
      <c r="F18" s="43">
        <v>1.0833333333333299</v>
      </c>
    </row>
    <row r="19" spans="1:6">
      <c r="A19" s="43">
        <v>1.0208333333333299</v>
      </c>
      <c r="F19" s="43">
        <v>1.1041666666666701</v>
      </c>
    </row>
    <row r="20" spans="1:6">
      <c r="A20" s="43">
        <v>1.0416666666666701</v>
      </c>
      <c r="F20" s="43">
        <v>1.125</v>
      </c>
    </row>
    <row r="21" spans="1:6">
      <c r="A21" s="43">
        <v>1.0625</v>
      </c>
      <c r="F21" s="43">
        <v>1.1458333333333299</v>
      </c>
    </row>
    <row r="22" spans="1:6">
      <c r="A22" s="43">
        <v>1.0833333333333299</v>
      </c>
      <c r="F22" s="43">
        <v>1.1666666666666701</v>
      </c>
    </row>
    <row r="23" spans="1:6">
      <c r="A23" s="43">
        <v>1.1041666666666701</v>
      </c>
      <c r="F23" s="43">
        <v>1.1875</v>
      </c>
    </row>
    <row r="24" spans="1:6">
      <c r="A24" s="43">
        <v>1.125</v>
      </c>
      <c r="F24" s="43">
        <v>1.2083333333333299</v>
      </c>
    </row>
    <row r="25" spans="1:6">
      <c r="A25" s="43">
        <v>1.1458333333333299</v>
      </c>
      <c r="F25" s="43">
        <v>1.2291666666666701</v>
      </c>
    </row>
    <row r="26" spans="1:6">
      <c r="A26" s="43">
        <v>1.1666666666666701</v>
      </c>
      <c r="F26" s="43">
        <v>1.25</v>
      </c>
    </row>
    <row r="27" spans="1:6">
      <c r="A27" s="43">
        <v>1.1875</v>
      </c>
      <c r="F27" s="43">
        <v>1.2708333333333299</v>
      </c>
    </row>
    <row r="28" spans="1:6">
      <c r="A28" s="43">
        <v>1.2083333333333299</v>
      </c>
      <c r="F28" s="43">
        <v>1.2916666666666701</v>
      </c>
    </row>
    <row r="29" spans="1:6">
      <c r="A29" s="43"/>
    </row>
    <row r="30" spans="1:6">
      <c r="A30" s="43"/>
    </row>
    <row r="31" spans="1:6">
      <c r="A31" s="43"/>
    </row>
    <row r="32" spans="1:6">
      <c r="A32" s="4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5"/>
  <sheetViews>
    <sheetView workbookViewId="0">
      <selection activeCell="B16" sqref="B15:B16"/>
    </sheetView>
  </sheetViews>
  <sheetFormatPr baseColWidth="10" defaultRowHeight="12.75"/>
  <cols>
    <col min="1" max="1" width="30.28515625" customWidth="1"/>
  </cols>
  <sheetData>
    <row r="1" spans="1:1" ht="60.75" customHeight="1">
      <c r="A1" s="12"/>
    </row>
    <row r="2" spans="1:1" ht="60.75" customHeight="1">
      <c r="A2" s="5"/>
    </row>
    <row r="3" spans="1:1" ht="60.75" customHeight="1">
      <c r="A3" s="5"/>
    </row>
    <row r="4" spans="1:1" ht="60.75" customHeight="1">
      <c r="A4" s="5"/>
    </row>
    <row r="5" spans="1:1" ht="60.75" customHeight="1">
      <c r="A5" s="5"/>
    </row>
  </sheetData>
  <pageMargins left="0.7" right="0.7" top="0.78740157499999996" bottom="0.78740157499999996"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A17"/>
  <sheetViews>
    <sheetView workbookViewId="0">
      <selection activeCell="B20" sqref="B20"/>
    </sheetView>
  </sheetViews>
  <sheetFormatPr baseColWidth="10" defaultRowHeight="12.75"/>
  <sheetData>
    <row r="1" spans="1:1">
      <c r="A1" t="s">
        <v>3</v>
      </c>
    </row>
    <row r="2" spans="1:1">
      <c r="A2" t="s">
        <v>4</v>
      </c>
    </row>
    <row r="6" spans="1:1">
      <c r="A6" t="s">
        <v>0</v>
      </c>
    </row>
    <row r="11" spans="1:1">
      <c r="A11" t="s">
        <v>1</v>
      </c>
    </row>
    <row r="17" spans="1:1">
      <c r="A17" t="s">
        <v>2</v>
      </c>
    </row>
  </sheetData>
  <sheetProtection password="CCA2" sheet="1" objects="1" scenarios="1" selectLockedCells="1"/>
  <phoneticPr fontId="0"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Formular</vt:lpstr>
      <vt:lpstr>WP_DB</vt:lpstr>
      <vt:lpstr>Grafik</vt:lpstr>
      <vt:lpstr>Makro</vt:lpstr>
      <vt:lpstr>Formular!Druckbereich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Oertli</dc:creator>
  <cp:lastModifiedBy>Fässler, Sascha</cp:lastModifiedBy>
  <cp:lastPrinted>2025-09-24T08:49:58Z</cp:lastPrinted>
  <dcterms:created xsi:type="dcterms:W3CDTF">2010-04-01T05:09:05Z</dcterms:created>
  <dcterms:modified xsi:type="dcterms:W3CDTF">2026-03-03T15:56:09Z</dcterms:modified>
</cp:coreProperties>
</file>