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Fals2\9_Fuehrung_FALS\94 Fachgruppen\CercleBruit\vollzugsordner\Vollzugshilfe-gaststaettenlaerm\aufschalten-sept19\"/>
    </mc:Choice>
  </mc:AlternateContent>
  <bookViews>
    <workbookView xWindow="240" yWindow="165" windowWidth="25365" windowHeight="15375"/>
  </bookViews>
  <sheets>
    <sheet name="Schéma de déroulement" sheetId="1" r:id="rId1"/>
    <sheet name="Protocole de mesure_vide" sheetId="6" r:id="rId2"/>
    <sheet name="Protocole de mesure_complété" sheetId="3" r:id="rId3"/>
  </sheets>
  <definedNames>
    <definedName name="Bewilligungsdatum" localSheetId="2">'Protocole de mesure_complété'!$F$10</definedName>
    <definedName name="Bewilligungsdatum" localSheetId="1">'Protocole de mesure_vide'!$F$10</definedName>
    <definedName name="ES" localSheetId="2">'Protocole de mesure_complété'!$F$7</definedName>
    <definedName name="ES" localSheetId="1">'Protocole de mesure_vide'!$F$7</definedName>
    <definedName name="Uhrzeit" localSheetId="2">'Protocole de mesure_complété'!$M$4</definedName>
    <definedName name="Uhrzeit" localSheetId="1">'Protocole de mesure_vide'!$M$4</definedName>
  </definedNames>
  <calcPr calcId="162913" refMode="R1C1"/>
  <customWorkbookViews>
    <customWorkbookView name="Stoecklin, Andreas BUD - Persönliche Ansicht" guid="{D80D46D6-B8D8-41DE-AADC-BFE1664AC099}" mergeInterval="0" personalView="1" maximized="1" windowWidth="1916" windowHeight="855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6" i="6" l="1"/>
  <c r="C46" i="6"/>
  <c r="K44" i="6"/>
  <c r="K45" i="6" s="1"/>
  <c r="D44" i="6"/>
  <c r="F45" i="6" s="1"/>
  <c r="I42" i="6"/>
  <c r="B42" i="6"/>
  <c r="I40" i="6"/>
  <c r="K38" i="6"/>
  <c r="D38" i="6"/>
  <c r="M35" i="6"/>
  <c r="J42" i="6" s="1"/>
  <c r="F35" i="6"/>
  <c r="C42" i="6" s="1"/>
  <c r="I33" i="6"/>
  <c r="I27" i="6"/>
  <c r="L25" i="6"/>
  <c r="J38" i="6" s="1"/>
  <c r="J25" i="6"/>
  <c r="I25" i="6"/>
  <c r="C25" i="6"/>
  <c r="M23" i="6"/>
  <c r="L23" i="6"/>
  <c r="M22" i="6"/>
  <c r="L22" i="6"/>
  <c r="E25" i="6"/>
  <c r="C38" i="6" s="1"/>
  <c r="F38" i="6" s="1"/>
  <c r="D42" i="6" s="1"/>
  <c r="M21" i="6"/>
  <c r="L21" i="6"/>
  <c r="M20" i="6"/>
  <c r="L20" i="6"/>
  <c r="I13" i="6"/>
  <c r="M45" i="6" l="1"/>
  <c r="M38" i="6"/>
  <c r="K42" i="6" s="1"/>
  <c r="M42" i="6"/>
  <c r="I46" i="6" s="1"/>
  <c r="F42" i="6"/>
  <c r="B46" i="6" s="1"/>
  <c r="E45" i="6"/>
  <c r="D45" i="6"/>
  <c r="L45" i="6"/>
  <c r="K44" i="3"/>
  <c r="L45" i="3" s="1"/>
  <c r="D44" i="3"/>
  <c r="D45" i="3" s="1"/>
  <c r="I13" i="3"/>
  <c r="E15" i="3"/>
  <c r="F15" i="3"/>
  <c r="L15" i="3"/>
  <c r="M15" i="3"/>
  <c r="E16" i="3"/>
  <c r="F16" i="3"/>
  <c r="L16" i="3"/>
  <c r="M16" i="3"/>
  <c r="E17" i="3"/>
  <c r="F17" i="3"/>
  <c r="L17" i="3"/>
  <c r="L25" i="3" s="1"/>
  <c r="J38" i="3" s="1"/>
  <c r="M38" i="3" s="1"/>
  <c r="K42" i="3" s="1"/>
  <c r="M42" i="3" s="1"/>
  <c r="I46" i="3" s="1"/>
  <c r="K38" i="3"/>
  <c r="M17" i="3"/>
  <c r="E18" i="3"/>
  <c r="F18" i="3"/>
  <c r="L18" i="3"/>
  <c r="M18" i="3"/>
  <c r="E19" i="3"/>
  <c r="F19" i="3"/>
  <c r="L19" i="3"/>
  <c r="M19" i="3"/>
  <c r="E20" i="3"/>
  <c r="F20" i="3"/>
  <c r="L20" i="3"/>
  <c r="M20" i="3"/>
  <c r="E21" i="3"/>
  <c r="F21" i="3"/>
  <c r="L21" i="3"/>
  <c r="M21" i="3"/>
  <c r="E22" i="3"/>
  <c r="F22" i="3"/>
  <c r="L22" i="3"/>
  <c r="M22" i="3"/>
  <c r="E23" i="3"/>
  <c r="F23" i="3"/>
  <c r="L23" i="3"/>
  <c r="M23" i="3"/>
  <c r="C25" i="3"/>
  <c r="E25" i="3"/>
  <c r="C38" i="3" s="1"/>
  <c r="F38" i="3" s="1"/>
  <c r="D42" i="3" s="1"/>
  <c r="D38" i="3"/>
  <c r="I25" i="3"/>
  <c r="J25" i="3"/>
  <c r="I27" i="3"/>
  <c r="I33" i="3"/>
  <c r="F35" i="3"/>
  <c r="C42" i="3" s="1"/>
  <c r="M35" i="3"/>
  <c r="J42" i="3" s="1"/>
  <c r="I42" i="3"/>
  <c r="I40" i="3"/>
  <c r="B42" i="3"/>
  <c r="I44" i="3"/>
  <c r="C46" i="3"/>
  <c r="J46" i="3"/>
  <c r="F42" i="3" l="1"/>
  <c r="B46" i="3" s="1"/>
  <c r="D46" i="3" s="1"/>
  <c r="K45" i="3"/>
  <c r="M45" i="3"/>
  <c r="F46" i="6"/>
  <c r="E46" i="6"/>
  <c r="D46" i="6"/>
  <c r="M46" i="6"/>
  <c r="L46" i="6"/>
  <c r="K46" i="6"/>
  <c r="M46" i="3"/>
  <c r="L46" i="3"/>
  <c r="K46" i="3"/>
  <c r="E45" i="3"/>
  <c r="F45" i="3"/>
  <c r="E46" i="3" l="1"/>
  <c r="F46" i="3"/>
</calcChain>
</file>

<file path=xl/comments1.xml><?xml version="1.0" encoding="utf-8"?>
<comments xmlns="http://schemas.openxmlformats.org/spreadsheetml/2006/main">
  <authors>
    <author>Thomann Georg</author>
  </authors>
  <commentList>
    <comment ref="G44" authorId="0" shapeId="0">
      <text>
        <r>
          <rPr>
            <sz val="9"/>
            <color indexed="81"/>
            <rFont val="Tahoma"/>
            <family val="2"/>
          </rPr>
          <t xml:space="preserve">Ici s'affice automatiquement s'il s'agit d'une nouvelle installation ou d'une installation existante sur la base de la date d'autorisation. </t>
        </r>
      </text>
    </comment>
    <comment ref="N44" authorId="0" shapeId="0">
      <text>
        <r>
          <rPr>
            <sz val="9"/>
            <color indexed="81"/>
            <rFont val="Tahoma"/>
            <family val="2"/>
          </rPr>
          <t xml:space="preserve">Ici s'affice automatiquement s'il s'agit d'une nouvelle installation ou d'une installation existante sur la base de la date d'autorisation. 
</t>
        </r>
      </text>
    </comment>
  </commentList>
</comments>
</file>

<file path=xl/comments2.xml><?xml version="1.0" encoding="utf-8"?>
<comments xmlns="http://schemas.openxmlformats.org/spreadsheetml/2006/main">
  <authors>
    <author>Thomann Georg</author>
  </authors>
  <commentList>
    <comment ref="G44" authorId="0" shapeId="0">
      <text>
        <r>
          <rPr>
            <sz val="9"/>
            <color indexed="81"/>
            <rFont val="Tahoma"/>
            <family val="2"/>
          </rPr>
          <t xml:space="preserve">Ici s'affice automatiquement s'il s'agit d'une nouvelle installation ou d'une installation existante sur la base de la date d'autorisation. </t>
        </r>
      </text>
    </comment>
    <comment ref="N44" authorId="0" shapeId="0">
      <text>
        <r>
          <rPr>
            <sz val="9"/>
            <color indexed="81"/>
            <rFont val="Tahoma"/>
            <family val="2"/>
          </rPr>
          <t xml:space="preserve">Ici s'affice automatiquement s'il s'agit d'une nouvelle installation ou d'une installation existante sur la base de la date d'autorisation. 
</t>
        </r>
      </text>
    </comment>
  </commentList>
</comments>
</file>

<file path=xl/sharedStrings.xml><?xml version="1.0" encoding="utf-8"?>
<sst xmlns="http://schemas.openxmlformats.org/spreadsheetml/2006/main" count="275" uniqueCount="99">
  <si>
    <t>Rang</t>
  </si>
  <si>
    <t>I</t>
  </si>
  <si>
    <t>II</t>
  </si>
  <si>
    <t>III</t>
  </si>
  <si>
    <t>IV</t>
  </si>
  <si>
    <r>
      <t>K</t>
    </r>
    <r>
      <rPr>
        <i/>
        <vertAlign val="subscript"/>
        <sz val="10"/>
        <color rgb="FF000000"/>
        <rFont val="Arial"/>
        <family val="2"/>
      </rPr>
      <t>G</t>
    </r>
  </si>
  <si>
    <r>
      <t>L</t>
    </r>
    <r>
      <rPr>
        <b/>
        <i/>
        <vertAlign val="subscript"/>
        <sz val="10"/>
        <color theme="1"/>
        <rFont val="Arial"/>
        <family val="2"/>
      </rPr>
      <t xml:space="preserve">r,m </t>
    </r>
  </si>
  <si>
    <t>x</t>
  </si>
  <si>
    <r>
      <t>+ K</t>
    </r>
    <r>
      <rPr>
        <b/>
        <i/>
        <vertAlign val="subscript"/>
        <sz val="10"/>
        <color theme="1"/>
        <rFont val="Arial"/>
        <family val="2"/>
      </rPr>
      <t>G</t>
    </r>
  </si>
  <si>
    <r>
      <t>+ K</t>
    </r>
    <r>
      <rPr>
        <b/>
        <i/>
        <vertAlign val="subscript"/>
        <sz val="10"/>
        <color theme="1"/>
        <rFont val="Arial"/>
        <family val="2"/>
      </rPr>
      <t>C-A</t>
    </r>
  </si>
  <si>
    <r>
      <t>= L</t>
    </r>
    <r>
      <rPr>
        <b/>
        <i/>
        <vertAlign val="subscript"/>
        <sz val="10"/>
        <color theme="1"/>
        <rFont val="Arial"/>
        <family val="2"/>
      </rPr>
      <t xml:space="preserve">r,m </t>
    </r>
  </si>
  <si>
    <r>
      <t>ΔL</t>
    </r>
    <r>
      <rPr>
        <i/>
        <vertAlign val="subscript"/>
        <sz val="10"/>
        <color theme="1"/>
        <rFont val="Arial"/>
        <family val="2"/>
      </rPr>
      <t>C-A</t>
    </r>
    <r>
      <rPr>
        <i/>
        <sz val="10"/>
        <color theme="1"/>
        <rFont val="Arial"/>
        <family val="2"/>
      </rPr>
      <t>:</t>
    </r>
  </si>
  <si>
    <t>Institution:</t>
  </si>
  <si>
    <r>
      <t>ΔL</t>
    </r>
    <r>
      <rPr>
        <i/>
        <vertAlign val="subscript"/>
        <sz val="10"/>
        <color theme="1"/>
        <rFont val="Arial"/>
        <family val="2"/>
      </rPr>
      <t>C-A</t>
    </r>
    <r>
      <rPr>
        <i/>
        <sz val="10"/>
        <color theme="1"/>
        <rFont val="Arial"/>
        <family val="2"/>
      </rPr>
      <t xml:space="preserve"> </t>
    </r>
  </si>
  <si>
    <r>
      <t>K</t>
    </r>
    <r>
      <rPr>
        <b/>
        <i/>
        <vertAlign val="subscript"/>
        <sz val="10"/>
        <color theme="1"/>
        <rFont val="Arial"/>
        <family val="2"/>
      </rPr>
      <t>C-A</t>
    </r>
  </si>
  <si>
    <t>≤ 12 dB?</t>
  </si>
  <si>
    <t>Franz Muster</t>
  </si>
  <si>
    <t>S1&amp;S2&amp;S5</t>
  </si>
  <si>
    <t>Max - Min:</t>
  </si>
  <si>
    <r>
      <t>+ K</t>
    </r>
    <r>
      <rPr>
        <b/>
        <i/>
        <vertAlign val="subscript"/>
        <sz val="10"/>
        <color theme="1"/>
        <rFont val="Arial"/>
        <family val="2"/>
      </rPr>
      <t>H</t>
    </r>
  </si>
  <si>
    <t>Seldwyla</t>
  </si>
  <si>
    <t>Meier</t>
  </si>
  <si>
    <t>Halligalli Musik &amp; Tanz</t>
  </si>
  <si>
    <t>B&amp;K 2000</t>
  </si>
  <si>
    <t>Détermination des nuisances sonores liées à l'exploitation des établissements publics</t>
  </si>
  <si>
    <t>Commune :</t>
  </si>
  <si>
    <t>Rue :</t>
  </si>
  <si>
    <t>Etage :</t>
  </si>
  <si>
    <t>Nom de l'établissement:</t>
  </si>
  <si>
    <t>Appartement :</t>
  </si>
  <si>
    <t>DS :</t>
  </si>
  <si>
    <t>Autorisé le :</t>
  </si>
  <si>
    <t>A3) Mesure :</t>
  </si>
  <si>
    <t>Date :</t>
  </si>
  <si>
    <t>Heure de :</t>
  </si>
  <si>
    <t>Heure à :</t>
  </si>
  <si>
    <t>Nom, Prénom :</t>
  </si>
  <si>
    <t>Remarques :</t>
  </si>
  <si>
    <t>Sonomètre :</t>
  </si>
  <si>
    <t>Rue 2</t>
  </si>
  <si>
    <t>1. étage</t>
  </si>
  <si>
    <t>Légère pluie, peu de trafic,</t>
  </si>
  <si>
    <t>Trolleybus isolés</t>
  </si>
  <si>
    <t>Bureau d'ingénieurs Muster Sàrl</t>
  </si>
  <si>
    <t>B) Mesures Léq de 10 secondes</t>
  </si>
  <si>
    <t>Heure</t>
  </si>
  <si>
    <r>
      <t>L</t>
    </r>
    <r>
      <rPr>
        <i/>
        <vertAlign val="subscript"/>
        <sz val="10"/>
        <color theme="1"/>
        <rFont val="Arial"/>
        <family val="2"/>
      </rPr>
      <t>A,éq,m,10s</t>
    </r>
  </si>
  <si>
    <r>
      <t>L</t>
    </r>
    <r>
      <rPr>
        <i/>
        <vertAlign val="subscript"/>
        <sz val="10"/>
        <color theme="1"/>
        <rFont val="Arial"/>
        <family val="2"/>
      </rPr>
      <t>C,éq,m,10s</t>
    </r>
  </si>
  <si>
    <t>Critère</t>
  </si>
  <si>
    <t>Durée en secondes</t>
  </si>
  <si>
    <r>
      <t>L</t>
    </r>
    <r>
      <rPr>
        <i/>
        <vertAlign val="subscript"/>
        <sz val="10"/>
        <color theme="1"/>
        <rFont val="Arial"/>
        <family val="2"/>
      </rPr>
      <t>A,éq,G</t>
    </r>
  </si>
  <si>
    <r>
      <t>L</t>
    </r>
    <r>
      <rPr>
        <i/>
        <vertAlign val="subscript"/>
        <sz val="10"/>
        <color theme="1"/>
        <rFont val="Arial"/>
        <family val="2"/>
      </rPr>
      <t>C,éq,G</t>
    </r>
  </si>
  <si>
    <t>C3 Correction du bruit à basses fréqueces</t>
  </si>
  <si>
    <t>2c) Correction du bruit à basses fréquences</t>
  </si>
  <si>
    <r>
      <rPr>
        <u/>
        <sz val="8"/>
        <color theme="1"/>
        <rFont val="Arial"/>
        <family val="2"/>
      </rPr>
      <t>sans</t>
    </r>
    <r>
      <rPr>
        <sz val="8"/>
        <color theme="1"/>
        <rFont val="Arial"/>
        <family val="2"/>
      </rPr>
      <t xml:space="preserve"> bruit de fond</t>
    </r>
  </si>
  <si>
    <r>
      <rPr>
        <u/>
        <sz val="8"/>
        <color theme="1"/>
        <rFont val="Arial"/>
        <family val="2"/>
      </rPr>
      <t>avec</t>
    </r>
    <r>
      <rPr>
        <sz val="8"/>
        <color theme="1"/>
        <rFont val="Arial"/>
        <family val="2"/>
      </rPr>
      <t xml:space="preserve"> bruit de fond</t>
    </r>
  </si>
  <si>
    <r>
      <t>sans</t>
    </r>
    <r>
      <rPr>
        <sz val="8"/>
        <color rgb="FF000000"/>
        <rFont val="Arial"/>
        <family val="2"/>
      </rPr>
      <t xml:space="preserve"> bruit de fond</t>
    </r>
  </si>
  <si>
    <r>
      <t>avec</t>
    </r>
    <r>
      <rPr>
        <sz val="8"/>
        <color rgb="FF000000"/>
        <rFont val="Arial"/>
        <family val="2"/>
      </rPr>
      <t xml:space="preserve"> bruit de fond</t>
    </r>
  </si>
  <si>
    <t>Formule 2</t>
  </si>
  <si>
    <t>Formule 3</t>
  </si>
  <si>
    <t>Formule 1</t>
  </si>
  <si>
    <t>Formule 4</t>
  </si>
  <si>
    <r>
      <t>L</t>
    </r>
    <r>
      <rPr>
        <b/>
        <i/>
        <vertAlign val="subscript"/>
        <sz val="10"/>
        <color theme="1"/>
        <rFont val="Arial"/>
        <family val="2"/>
      </rPr>
      <t xml:space="preserve">A,éq,m,10s </t>
    </r>
    <r>
      <rPr>
        <b/>
        <i/>
        <sz val="10"/>
        <color theme="1"/>
        <rFont val="Arial"/>
        <family val="2"/>
      </rPr>
      <t xml:space="preserve"> </t>
    </r>
  </si>
  <si>
    <t>Formule 5</t>
  </si>
  <si>
    <t>E) Valeurs indicatives respectées pour</t>
  </si>
  <si>
    <t>DS</t>
  </si>
  <si>
    <t>Tableau 1: Valeurs indicatives pour le son solidien émis comme son aérien (dB)</t>
  </si>
  <si>
    <t>Nouvelle installation
(autorisée après le 01.01.1985)</t>
  </si>
  <si>
    <t>Installation existante
(autorisée avant le 01.01.1985)</t>
  </si>
  <si>
    <t>Jour</t>
  </si>
  <si>
    <t>Soir</t>
  </si>
  <si>
    <t>Nuit</t>
  </si>
  <si>
    <t>Tableau 2: Valeurs indicatives pour le son aérien direct (dB)</t>
  </si>
  <si>
    <t xml:space="preserve">correspondants de l'aide à l'exécution et la numérotation des formules à l'annexe 1 de l'aide à l'exécution. </t>
  </si>
  <si>
    <t>L'échelonnement A, B, C, C1, C2, C3, D et E fait référence aux étapes correspondantes du protocole de mesure, la mention des tableaux 1 et 2 fait référence aux tableaux correspondants</t>
  </si>
  <si>
    <t>Détermination et évaluation du bruit des établissements publics</t>
  </si>
  <si>
    <t>Mesure et évaluation du bruit de la musique (S1 ; S5) et du bruit de la clientèle (S2) au lieu d’immission</t>
  </si>
  <si>
    <t>A1) Lieu d’immission :</t>
  </si>
  <si>
    <t xml:space="preserve">A2) Lieu d’émission: </t>
  </si>
  <si>
    <t>Type de bruit :</t>
  </si>
  <si>
    <t>Bruit aérien direct (endroit de la mesure : milieu des fenêtres ouvertes)</t>
  </si>
  <si>
    <t>Bruit solidien rayonné (endroit de la mesure : milieu de la pièce avec fenêtres et portes fermées)</t>
  </si>
  <si>
    <t>C1) Correction pour le niveau de bruit de fond sur la base de son audibilité :</t>
  </si>
  <si>
    <t>Constat</t>
  </si>
  <si>
    <t>Bruit mesuré nettement plus fort que le bruit de fond</t>
  </si>
  <si>
    <t xml:space="preserve">Bruit de fond faiblement audible pendant la mesure </t>
  </si>
  <si>
    <t xml:space="preserve">Bruit de fond nettement audible pendant la mesure  </t>
  </si>
  <si>
    <t>Bruit de fond aussi fort que la musique pendant la mesure</t>
  </si>
  <si>
    <t xml:space="preserve">Bruit de fondaussi fort que la musique pendant la mesure  </t>
  </si>
  <si>
    <t>C2) Correction pour le niveau de bruit de fond sur la base d’une mesure</t>
  </si>
  <si>
    <t xml:space="preserve">C3 Correction pour les bruits à basse fréquence </t>
  </si>
  <si>
    <t xml:space="preserve">2c Correction pour les bruits à basse fréquence  </t>
  </si>
  <si>
    <t xml:space="preserve">D) Niveau d’évaluation : </t>
  </si>
  <si>
    <t xml:space="preserve">E) Valeurs de référence respectées pour </t>
  </si>
  <si>
    <t>A2) Lieu d’émission :</t>
  </si>
  <si>
    <t xml:space="preserve">B) Mesure Leq- 10 secondes </t>
  </si>
  <si>
    <t xml:space="preserve">C1) Correction pour le niveau de bruit de fond sur la base de son audibilité : </t>
  </si>
  <si>
    <t xml:space="preserve">C2) Correction pour le niveau de bruit de fond sur la base d’une mesure  </t>
  </si>
  <si>
    <t>D) Niveau d’évaluation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</si>
</sst>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\ &quot;dB&quot;"/>
    <numFmt numFmtId="166" formatCode="0\ &quot;dB&quot;"/>
    <numFmt numFmtId="167" formatCode="dd/mm/yy;@"/>
  </numFmts>
  <fonts count="2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i/>
      <sz val="10"/>
      <color rgb="FF000000"/>
      <name val="Arial"/>
      <family val="2"/>
    </font>
    <font>
      <i/>
      <vertAlign val="subscript"/>
      <sz val="10"/>
      <color rgb="FF000000"/>
      <name val="Arial"/>
      <family val="2"/>
    </font>
    <font>
      <sz val="9"/>
      <color theme="1"/>
      <name val="Arial"/>
      <family val="2"/>
    </font>
    <font>
      <u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i/>
      <vertAlign val="sub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Arial"/>
      <family val="2"/>
    </font>
    <font>
      <u/>
      <sz val="8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2" xfId="0" applyBorder="1" applyAlignment="1"/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4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27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20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7" fontId="3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3" fillId="0" borderId="2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" fillId="4" borderId="22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7" fillId="4" borderId="28" xfId="0" quotePrefix="1" applyFont="1" applyFill="1" applyBorder="1" applyAlignment="1">
      <alignment vertical="center" wrapText="1"/>
    </xf>
    <xf numFmtId="0" fontId="0" fillId="4" borderId="28" xfId="0" quotePrefix="1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2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4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28" xfId="0" quotePrefix="1" applyFont="1" applyFill="1" applyBorder="1" applyAlignment="1">
      <alignment vertical="center" wrapText="1"/>
    </xf>
    <xf numFmtId="0" fontId="0" fillId="3" borderId="28" xfId="0" quotePrefix="1" applyFont="1" applyFill="1" applyBorder="1" applyAlignment="1">
      <alignment horizontal="center" vertical="center" wrapText="1"/>
    </xf>
    <xf numFmtId="0" fontId="9" fillId="2" borderId="29" xfId="0" quotePrefix="1" applyFont="1" applyFill="1" applyBorder="1" applyAlignment="1">
      <alignment horizontal="center" vertical="center"/>
    </xf>
    <xf numFmtId="0" fontId="9" fillId="2" borderId="30" xfId="0" quotePrefix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65" fontId="0" fillId="0" borderId="29" xfId="0" applyNumberFormat="1" applyFill="1" applyBorder="1" applyAlignment="1" applyProtection="1">
      <alignment horizontal="center" vertical="center"/>
      <protection locked="0"/>
    </xf>
    <xf numFmtId="165" fontId="0" fillId="3" borderId="25" xfId="0" applyNumberFormat="1" applyFill="1" applyBorder="1" applyAlignment="1">
      <alignment horizontal="center" vertical="center"/>
    </xf>
    <xf numFmtId="165" fontId="0" fillId="4" borderId="25" xfId="0" applyNumberForma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 applyProtection="1">
      <alignment horizontal="center" vertical="center"/>
    </xf>
    <xf numFmtId="165" fontId="0" fillId="5" borderId="31" xfId="0" applyNumberFormat="1" applyFill="1" applyBorder="1" applyAlignment="1" applyProtection="1">
      <alignment horizontal="center" vertical="center"/>
    </xf>
    <xf numFmtId="165" fontId="0" fillId="5" borderId="21" xfId="0" applyNumberFormat="1" applyFill="1" applyBorder="1" applyAlignment="1">
      <alignment horizontal="center" vertical="center"/>
    </xf>
    <xf numFmtId="165" fontId="0" fillId="5" borderId="30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wrapText="1"/>
    </xf>
    <xf numFmtId="20" fontId="3" fillId="0" borderId="2" xfId="0" applyNumberFormat="1" applyFont="1" applyBorder="1" applyAlignment="1" applyProtection="1">
      <alignment horizontal="center" wrapText="1"/>
      <protection locked="0"/>
    </xf>
    <xf numFmtId="0" fontId="0" fillId="0" borderId="25" xfId="0" applyBorder="1" applyAlignment="1">
      <alignment horizontal="right" wrapText="1"/>
    </xf>
    <xf numFmtId="164" fontId="3" fillId="0" borderId="0" xfId="0" applyNumberFormat="1" applyFont="1" applyBorder="1" applyAlignment="1" applyProtection="1"/>
    <xf numFmtId="165" fontId="0" fillId="4" borderId="25" xfId="0" applyNumberFormat="1" applyFill="1" applyBorder="1" applyAlignment="1" applyProtection="1">
      <alignment horizontal="center" vertical="center"/>
    </xf>
    <xf numFmtId="165" fontId="0" fillId="3" borderId="25" xfId="0" applyNumberFormat="1" applyFill="1" applyBorder="1" applyAlignment="1" applyProtection="1">
      <alignment horizontal="center" vertical="center"/>
    </xf>
    <xf numFmtId="0" fontId="22" fillId="6" borderId="21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indent="3"/>
    </xf>
    <xf numFmtId="0" fontId="0" fillId="0" borderId="0" xfId="0" applyFont="1" applyBorder="1" applyAlignment="1">
      <alignment horizontal="left" vertical="center" indent="3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3"/>
    </xf>
    <xf numFmtId="0" fontId="23" fillId="0" borderId="0" xfId="0" applyFont="1" applyBorder="1" applyAlignment="1">
      <alignment horizontal="left" vertical="center" indent="3"/>
    </xf>
    <xf numFmtId="0" fontId="18" fillId="2" borderId="23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2" borderId="21" xfId="0" quotePrefix="1" applyFill="1" applyBorder="1" applyAlignment="1">
      <alignment horizontal="center" vertical="center"/>
    </xf>
    <xf numFmtId="0" fontId="0" fillId="2" borderId="22" xfId="0" quotePrefix="1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30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gradientFill degree="135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298189</xdr:colOff>
      <xdr:row>72</xdr:row>
      <xdr:rowOff>33129</xdr:rowOff>
    </xdr:from>
    <xdr:to>
      <xdr:col>5</xdr:col>
      <xdr:colOff>298190</xdr:colOff>
      <xdr:row>73</xdr:row>
      <xdr:rowOff>9646</xdr:rowOff>
    </xdr:to>
    <xdr:cxnSp macro="">
      <xdr:nvCxnSpPr>
        <xdr:cNvPr id="63" name="Gewinkelte Verbindung 62"/>
        <xdr:cNvCxnSpPr>
          <a:stCxn id="46" idx="2"/>
          <a:endCxn id="47" idx="0"/>
        </xdr:cNvCxnSpPr>
      </xdr:nvCxnSpPr>
      <xdr:spPr>
        <a:xfrm rot="16200000" flipH="1">
          <a:off x="4037105" y="12031170"/>
          <a:ext cx="142169" cy="1"/>
        </a:xfrm>
        <a:prstGeom prst="bentConnector3">
          <a:avLst>
            <a:gd name="adj1" fmla="val 50000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129761</xdr:colOff>
      <xdr:row>2</xdr:row>
      <xdr:rowOff>66263</xdr:rowOff>
    </xdr:from>
    <xdr:to>
      <xdr:col>13</xdr:col>
      <xdr:colOff>201193</xdr:colOff>
      <xdr:row>75</xdr:row>
      <xdr:rowOff>102093</xdr:rowOff>
    </xdr:to>
    <xdr:grpSp>
      <xdr:nvGrpSpPr>
        <xdr:cNvPr id="4" name="Group 3"/>
        <xdr:cNvGrpSpPr/>
      </xdr:nvGrpSpPr>
      <xdr:grpSpPr>
        <a:xfrm>
          <a:off x="891761" y="390113"/>
          <a:ext cx="9215432" cy="11856355"/>
          <a:chOff x="949739" y="69535"/>
          <a:chExt cx="10010562" cy="11325152"/>
        </a:xfrm>
      </xdr:grpSpPr>
      <xdr:cxnSp macro="">
        <xdr:nvCxnSpPr>
          <xdr:cNvPr id="67" name="Gewinkelte Verbindung 66"/>
          <xdr:cNvCxnSpPr>
            <a:stCxn id="64" idx="3"/>
            <a:endCxn id="65" idx="1"/>
          </xdr:cNvCxnSpPr>
        </xdr:nvCxnSpPr>
        <xdr:spPr>
          <a:xfrm flipV="1">
            <a:off x="5605819" y="9493501"/>
            <a:ext cx="234686" cy="64491"/>
          </a:xfrm>
          <a:prstGeom prst="bentConnector3">
            <a:avLst>
              <a:gd name="adj1" fmla="val 50000"/>
            </a:avLst>
          </a:prstGeom>
          <a:ln w="1905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73" name="Gruppieren 72"/>
          <xdr:cNvGrpSpPr/>
        </xdr:nvGrpSpPr>
        <xdr:grpSpPr>
          <a:xfrm>
            <a:off x="949739" y="69535"/>
            <a:ext cx="10010562" cy="11325152"/>
            <a:chOff x="0" y="3666"/>
            <a:chExt cx="9215432" cy="12199830"/>
          </a:xfrm>
        </xdr:grpSpPr>
        <xdr:grpSp>
          <xdr:nvGrpSpPr>
            <xdr:cNvPr id="93" name="Gruppieren 92"/>
            <xdr:cNvGrpSpPr/>
          </xdr:nvGrpSpPr>
          <xdr:grpSpPr>
            <a:xfrm>
              <a:off x="0" y="3666"/>
              <a:ext cx="9132094" cy="12199830"/>
              <a:chOff x="0" y="3666"/>
              <a:chExt cx="9132094" cy="12199830"/>
            </a:xfrm>
          </xdr:grpSpPr>
          <xdr:sp macro="" textlink="">
            <xdr:nvSpPr>
              <xdr:cNvPr id="46" name="Rechteck 45"/>
              <xdr:cNvSpPr/>
            </xdr:nvSpPr>
            <xdr:spPr>
              <a:xfrm>
                <a:off x="2121054" y="10959405"/>
                <a:ext cx="2190748" cy="674841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de-CH" sz="1100" b="0" u="none">
                    <a:solidFill>
                      <a:schemeClr val="tx1"/>
                    </a:solidFill>
                  </a:rPr>
                  <a:t>Différence des niveaux sonores représentatifs (Formule 2)</a:t>
                </a:r>
              </a:p>
            </xdr:txBody>
          </xdr:sp>
          <xdr:grpSp>
            <xdr:nvGrpSpPr>
              <xdr:cNvPr id="92" name="Gruppieren 91"/>
              <xdr:cNvGrpSpPr/>
            </xdr:nvGrpSpPr>
            <xdr:grpSpPr>
              <a:xfrm>
                <a:off x="0" y="3666"/>
                <a:ext cx="9132094" cy="12199830"/>
                <a:chOff x="0" y="3666"/>
                <a:chExt cx="9132094" cy="12199830"/>
              </a:xfrm>
            </xdr:grpSpPr>
            <xdr:cxnSp macro="">
              <xdr:nvCxnSpPr>
                <xdr:cNvPr id="49" name="Gewinkelte Verbindung 48"/>
                <xdr:cNvCxnSpPr>
                  <a:stCxn id="42" idx="2"/>
                  <a:endCxn id="46" idx="3"/>
                </xdr:cNvCxnSpPr>
              </xdr:nvCxnSpPr>
              <xdr:spPr>
                <a:xfrm rot="5400000">
                  <a:off x="4081830" y="9675568"/>
                  <a:ext cx="1851230" cy="1391285"/>
                </a:xfrm>
                <a:prstGeom prst="bentConnector2">
                  <a:avLst/>
                </a:prstGeom>
                <a:ln w="19050">
                  <a:solidFill>
                    <a:schemeClr val="tx1"/>
                  </a:solidFill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77" name="Gruppieren 76"/>
                <xdr:cNvGrpSpPr/>
              </xdr:nvGrpSpPr>
              <xdr:grpSpPr>
                <a:xfrm>
                  <a:off x="0" y="3666"/>
                  <a:ext cx="9132094" cy="12199830"/>
                  <a:chOff x="0" y="3666"/>
                  <a:chExt cx="9132094" cy="12199830"/>
                </a:xfrm>
              </xdr:grpSpPr>
              <xdr:cxnSp macro="">
                <xdr:nvCxnSpPr>
                  <xdr:cNvPr id="2" name="Gewinkelte Verbindung 1"/>
                  <xdr:cNvCxnSpPr>
                    <a:stCxn id="56" idx="2"/>
                    <a:endCxn id="60" idx="0"/>
                  </xdr:cNvCxnSpPr>
                </xdr:nvCxnSpPr>
                <xdr:spPr>
                  <a:xfrm rot="5400000">
                    <a:off x="7853364" y="4777982"/>
                    <a:ext cx="1173953" cy="14286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" name="Gewinkelte Verbindung 2"/>
                  <xdr:cNvCxnSpPr>
                    <a:stCxn id="54" idx="2"/>
                    <a:endCxn id="59" idx="0"/>
                  </xdr:cNvCxnSpPr>
                </xdr:nvCxnSpPr>
                <xdr:spPr>
                  <a:xfrm rot="5400000">
                    <a:off x="6025755" y="4787309"/>
                    <a:ext cx="1176335" cy="11691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7" name="Rechteck 6"/>
                  <xdr:cNvSpPr/>
                </xdr:nvSpPr>
                <xdr:spPr>
                  <a:xfrm>
                    <a:off x="0" y="3666"/>
                    <a:ext cx="1718106" cy="955980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1" u="sng">
                        <a:solidFill>
                          <a:schemeClr val="tx1"/>
                        </a:solidFill>
                      </a:rPr>
                      <a:t>A) Saisie des métadonnées: </a:t>
                    </a:r>
                  </a:p>
                  <a:p>
                    <a:pPr algn="l"/>
                    <a:r>
                      <a:rPr lang="de-CH" sz="1100">
                        <a:solidFill>
                          <a:schemeClr val="tx1"/>
                        </a:solidFill>
                      </a:rPr>
                      <a:t>A1) Lieu d’immission</a:t>
                    </a:r>
                  </a:p>
                  <a:p>
                    <a:pPr algn="l"/>
                    <a:r>
                      <a:rPr lang="de-CH" sz="1100">
                        <a:solidFill>
                          <a:schemeClr val="tx1"/>
                        </a:solidFill>
                      </a:rPr>
                      <a:t>A2) Lieu d’émission</a:t>
                    </a:r>
                  </a:p>
                </xdr:txBody>
              </xdr:sp>
              <xdr:sp macro="" textlink="">
                <xdr:nvSpPr>
                  <xdr:cNvPr id="8" name="Rechteck 7"/>
                  <xdr:cNvSpPr/>
                </xdr:nvSpPr>
                <xdr:spPr>
                  <a:xfrm>
                    <a:off x="2155031" y="812005"/>
                    <a:ext cx="2858708" cy="657978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1" u="sng">
                        <a:solidFill>
                          <a:schemeClr val="tx1"/>
                        </a:solidFill>
                      </a:rPr>
                      <a:t>B)</a:t>
                    </a:r>
                    <a:r>
                      <a:rPr lang="de-CH" sz="1100" b="1" u="sng" baseline="0">
                        <a:solidFill>
                          <a:schemeClr val="tx1"/>
                        </a:solidFill>
                      </a:rPr>
                      <a:t>Mesurer les échantillons Leq-10 secondes </a:t>
                    </a:r>
                  </a:p>
                  <a:p>
                    <a:pPr algn="l"/>
                    <a:r>
                      <a:rPr lang="de-CH" sz="1100" baseline="0">
                        <a:solidFill>
                          <a:schemeClr val="tx1"/>
                        </a:solidFill>
                      </a:rPr>
                      <a:t>Cinq mesures individuelles de niveau moyen équivalent pondéré A et C</a:t>
                    </a:r>
                    <a:endParaRPr lang="de-CH" sz="1100">
                      <a:solidFill>
                        <a:schemeClr val="tx1"/>
                      </a:solidFill>
                    </a:endParaRPr>
                  </a:p>
                </xdr:txBody>
              </xdr:sp>
              <xdr:sp macro="" textlink="">
                <xdr:nvSpPr>
                  <xdr:cNvPr id="9" name="Flussdiagramm: Verzweigung 8"/>
                  <xdr:cNvSpPr/>
                </xdr:nvSpPr>
                <xdr:spPr>
                  <a:xfrm>
                    <a:off x="59532" y="1709745"/>
                    <a:ext cx="3643313" cy="940594"/>
                  </a:xfrm>
                  <a:prstGeom prst="flowChartDecision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marL="0" indent="0" algn="ctr"/>
                    <a:r>
                      <a:rPr lang="de-CH" sz="1100" b="0" u="none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Différence</a:t>
                    </a:r>
                    <a:endParaRPr lang="de-CH" sz="1100" b="0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endParaRPr>
                  </a:p>
                  <a:p>
                    <a:pPr marL="0" indent="0" algn="ctr"/>
                    <a:r>
                      <a:rPr lang="de-CH" sz="1100" b="0" u="none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Max - Min &gt; 3dB</a:t>
                    </a:r>
                    <a:endParaRPr lang="de-CH" sz="1100" b="0" u="none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0" name="Gewinkelte Verbindung 9"/>
                  <xdr:cNvCxnSpPr>
                    <a:stCxn id="7" idx="2"/>
                    <a:endCxn id="8" idx="1"/>
                  </xdr:cNvCxnSpPr>
                </xdr:nvCxnSpPr>
                <xdr:spPr>
                  <a:xfrm rot="16200000" flipH="1">
                    <a:off x="1416368" y="402331"/>
                    <a:ext cx="181348" cy="1295978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1" name="Gewinkelte Verbindung 10"/>
                  <xdr:cNvCxnSpPr>
                    <a:stCxn id="8" idx="2"/>
                    <a:endCxn id="9" idx="0"/>
                  </xdr:cNvCxnSpPr>
                </xdr:nvCxnSpPr>
                <xdr:spPr>
                  <a:xfrm rot="5400000">
                    <a:off x="2612906" y="738266"/>
                    <a:ext cx="239761" cy="1703196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" name="Gewinkelte Verbindung 11"/>
                  <xdr:cNvCxnSpPr>
                    <a:stCxn id="9" idx="3"/>
                    <a:endCxn id="13" idx="0"/>
                  </xdr:cNvCxnSpPr>
                </xdr:nvCxnSpPr>
                <xdr:spPr>
                  <a:xfrm>
                    <a:off x="3702845" y="2182424"/>
                    <a:ext cx="934640" cy="201215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3" name="Rechteck 12"/>
                  <xdr:cNvSpPr/>
                </xdr:nvSpPr>
                <xdr:spPr>
                  <a:xfrm>
                    <a:off x="3952876" y="2383639"/>
                    <a:ext cx="1369218" cy="502446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Quatre mesures supplémentaires</a:t>
                    </a:r>
                  </a:p>
                </xdr:txBody>
              </xdr:sp>
              <xdr:sp macro="" textlink="">
                <xdr:nvSpPr>
                  <xdr:cNvPr id="14" name="Flussdiagramm: Verzweigung 13"/>
                  <xdr:cNvSpPr/>
                </xdr:nvSpPr>
                <xdr:spPr>
                  <a:xfrm>
                    <a:off x="47625" y="3926687"/>
                    <a:ext cx="3643313" cy="945356"/>
                  </a:xfrm>
                  <a:prstGeom prst="flowChartDecision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marL="0" indent="0" algn="ctr"/>
                    <a:r>
                      <a:rPr lang="de-CH" sz="1100" b="1" u="none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C) Mesure du</a:t>
                    </a:r>
                    <a:r>
                      <a:rPr lang="de-CH" sz="1100" b="1" u="none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 niveau de bruit de fond</a:t>
                    </a:r>
                    <a:r>
                      <a:rPr lang="de-CH" sz="1100" b="1" u="none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 ?</a:t>
                    </a:r>
                    <a:endParaRPr lang="de-CH" sz="1100" b="1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15" name="Gewinkelte Verbindung 14"/>
                  <xdr:cNvCxnSpPr>
                    <a:stCxn id="13" idx="2"/>
                    <a:endCxn id="16" idx="3"/>
                  </xdr:cNvCxnSpPr>
                </xdr:nvCxnSpPr>
                <xdr:spPr>
                  <a:xfrm rot="5400000">
                    <a:off x="4141587" y="2828335"/>
                    <a:ext cx="438147" cy="553649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6" name="Rechteck 15"/>
                  <xdr:cNvSpPr/>
                </xdr:nvSpPr>
                <xdr:spPr>
                  <a:xfrm>
                    <a:off x="500055" y="3009906"/>
                    <a:ext cx="3583781" cy="633413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>
                        <a:solidFill>
                          <a:schemeClr val="tx1"/>
                        </a:solidFill>
                      </a:rPr>
                      <a:t>Trier les valeurs mesurées et au moyen du tri déterminer la médiane des niveaux moyens équivalents pondérés Ades échantillons Leq 10 secondes</a:t>
                    </a:r>
                  </a:p>
                </xdr:txBody>
              </xdr:sp>
              <xdr:cxnSp macro="">
                <xdr:nvCxnSpPr>
                  <xdr:cNvPr id="17" name="Gewinkelte Verbindung 16"/>
                  <xdr:cNvCxnSpPr>
                    <a:stCxn id="9" idx="2"/>
                    <a:endCxn id="16" idx="0"/>
                  </xdr:cNvCxnSpPr>
                </xdr:nvCxnSpPr>
                <xdr:spPr>
                  <a:xfrm rot="16200000" flipH="1">
                    <a:off x="1906783" y="2624744"/>
                    <a:ext cx="359567" cy="410757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8" name="Gewinkelte Verbindung 17"/>
                  <xdr:cNvCxnSpPr>
                    <a:stCxn id="16" idx="2"/>
                    <a:endCxn id="14" idx="0"/>
                  </xdr:cNvCxnSpPr>
                </xdr:nvCxnSpPr>
                <xdr:spPr>
                  <a:xfrm rot="5400000">
                    <a:off x="1938931" y="3573670"/>
                    <a:ext cx="283368" cy="422664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19" name="Textfeld 18"/>
                  <xdr:cNvSpPr txBox="1"/>
                </xdr:nvSpPr>
                <xdr:spPr>
                  <a:xfrm>
                    <a:off x="4048125" y="1952630"/>
                    <a:ext cx="384592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Oui</a:t>
                    </a:r>
                  </a:p>
                </xdr:txBody>
              </xdr:sp>
              <xdr:sp macro="" textlink="">
                <xdr:nvSpPr>
                  <xdr:cNvPr id="20" name="Textfeld 19"/>
                  <xdr:cNvSpPr txBox="1"/>
                </xdr:nvSpPr>
                <xdr:spPr>
                  <a:xfrm>
                    <a:off x="1366837" y="2659863"/>
                    <a:ext cx="424219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Non</a:t>
                    </a:r>
                  </a:p>
                </xdr:txBody>
              </xdr:sp>
              <xdr:sp macro="" textlink="">
                <xdr:nvSpPr>
                  <xdr:cNvPr id="21" name="Rechteck 20"/>
                  <xdr:cNvSpPr/>
                </xdr:nvSpPr>
                <xdr:spPr>
                  <a:xfrm>
                    <a:off x="3726656" y="5138735"/>
                    <a:ext cx="1656000" cy="518288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Mesurer le bruit de fond pondéré A et C</a:t>
                    </a:r>
                  </a:p>
                </xdr:txBody>
              </xdr:sp>
              <xdr:sp macro="" textlink="">
                <xdr:nvSpPr>
                  <xdr:cNvPr id="22" name="Rechteck 21"/>
                  <xdr:cNvSpPr/>
                </xdr:nvSpPr>
                <xdr:spPr>
                  <a:xfrm>
                    <a:off x="3738563" y="5853112"/>
                    <a:ext cx="1656000" cy="51828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Inscrire les niveaux sonores mesurés dans le tableau C2</a:t>
                    </a:r>
                  </a:p>
                </xdr:txBody>
              </xdr:sp>
              <xdr:cxnSp macro="">
                <xdr:nvCxnSpPr>
                  <xdr:cNvPr id="23" name="Gewinkelte Verbindung 22"/>
                  <xdr:cNvCxnSpPr>
                    <a:stCxn id="14" idx="3"/>
                    <a:endCxn id="21" idx="0"/>
                  </xdr:cNvCxnSpPr>
                </xdr:nvCxnSpPr>
                <xdr:spPr>
                  <a:xfrm>
                    <a:off x="3690938" y="4399365"/>
                    <a:ext cx="863718" cy="739370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" name="Gewinkelte Verbindung 23"/>
                  <xdr:cNvCxnSpPr>
                    <a:stCxn id="21" idx="2"/>
                    <a:endCxn id="22" idx="0"/>
                  </xdr:cNvCxnSpPr>
                </xdr:nvCxnSpPr>
                <xdr:spPr>
                  <a:xfrm rot="16200000" flipH="1">
                    <a:off x="4462564" y="5749114"/>
                    <a:ext cx="196089" cy="11907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25" name="Textfeld 24"/>
                  <xdr:cNvSpPr txBox="1"/>
                </xdr:nvSpPr>
                <xdr:spPr>
                  <a:xfrm>
                    <a:off x="3902868" y="4131473"/>
                    <a:ext cx="384592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Oui</a:t>
                    </a:r>
                  </a:p>
                </xdr:txBody>
              </xdr:sp>
              <xdr:sp macro="" textlink="">
                <xdr:nvSpPr>
                  <xdr:cNvPr id="26" name="Rechteck 25"/>
                  <xdr:cNvSpPr/>
                </xdr:nvSpPr>
                <xdr:spPr>
                  <a:xfrm>
                    <a:off x="535783" y="5150650"/>
                    <a:ext cx="2667000" cy="523050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Déterminer l’audibilité du bruit de fond d’après les critères du tableau C1</a:t>
                    </a:r>
                  </a:p>
                </xdr:txBody>
              </xdr:sp>
              <xdr:sp macro="" textlink="">
                <xdr:nvSpPr>
                  <xdr:cNvPr id="27" name="Rechteck 26"/>
                  <xdr:cNvSpPr/>
                </xdr:nvSpPr>
                <xdr:spPr>
                  <a:xfrm>
                    <a:off x="1045370" y="5862638"/>
                    <a:ext cx="1656000" cy="51828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Mentionner le constat dans le tableau C1 </a:t>
                    </a:r>
                  </a:p>
                </xdr:txBody>
              </xdr:sp>
              <xdr:cxnSp macro="">
                <xdr:nvCxnSpPr>
                  <xdr:cNvPr id="28" name="Gewinkelte Verbindung 27"/>
                  <xdr:cNvCxnSpPr>
                    <a:stCxn id="14" idx="2"/>
                    <a:endCxn id="26" idx="0"/>
                  </xdr:cNvCxnSpPr>
                </xdr:nvCxnSpPr>
                <xdr:spPr>
                  <a:xfrm rot="16200000" flipH="1">
                    <a:off x="1729979" y="5011345"/>
                    <a:ext cx="278607" cy="1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9" name="Gewinkelte Verbindung 28"/>
                  <xdr:cNvCxnSpPr>
                    <a:stCxn id="26" idx="2"/>
                    <a:endCxn id="27" idx="0"/>
                  </xdr:cNvCxnSpPr>
                </xdr:nvCxnSpPr>
                <xdr:spPr>
                  <a:xfrm rot="16200000" flipH="1">
                    <a:off x="1776858" y="5766124"/>
                    <a:ext cx="188938" cy="4087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30" name="Textfeld 29"/>
                  <xdr:cNvSpPr txBox="1"/>
                </xdr:nvSpPr>
                <xdr:spPr>
                  <a:xfrm>
                    <a:off x="1976438" y="4883951"/>
                    <a:ext cx="424219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Non</a:t>
                    </a:r>
                  </a:p>
                </xdr:txBody>
              </xdr:sp>
              <xdr:sp macro="" textlink="">
                <xdr:nvSpPr>
                  <xdr:cNvPr id="31" name="Rechteck 30"/>
                  <xdr:cNvSpPr/>
                </xdr:nvSpPr>
                <xdr:spPr>
                  <a:xfrm>
                    <a:off x="1047748" y="6562736"/>
                    <a:ext cx="1656000" cy="51828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K</a:t>
                    </a:r>
                    <a:r>
                      <a:rPr lang="de-CH" sz="1100" b="0" i="1" u="none" baseline="-25000">
                        <a:solidFill>
                          <a:schemeClr val="tx1"/>
                        </a:solidFill>
                      </a:rPr>
                      <a:t>G</a:t>
                    </a:r>
                    <a:r>
                      <a:rPr lang="de-CH" sz="1100" b="0" u="none" baseline="0">
                        <a:solidFill>
                          <a:schemeClr val="tx1"/>
                        </a:solidFill>
                      </a:rPr>
                      <a:t> du tableau C1 </a:t>
                    </a:r>
                  </a:p>
                  <a:p>
                    <a:pPr algn="ctr"/>
                    <a:endParaRPr lang="de-CH" sz="1100" b="0" u="none">
                      <a:solidFill>
                        <a:schemeClr val="tx1"/>
                      </a:solidFill>
                    </a:endParaRPr>
                  </a:p>
                </xdr:txBody>
              </xdr:sp>
              <xdr:sp macro="" textlink="">
                <xdr:nvSpPr>
                  <xdr:cNvPr id="32" name="Rechteck 31"/>
                  <xdr:cNvSpPr/>
                </xdr:nvSpPr>
                <xdr:spPr>
                  <a:xfrm>
                    <a:off x="3736179" y="6548450"/>
                    <a:ext cx="1656000" cy="51828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K</a:t>
                    </a:r>
                    <a:r>
                      <a:rPr lang="de-CH" sz="1100" b="0" i="1" u="none" baseline="-25000">
                        <a:solidFill>
                          <a:schemeClr val="tx1"/>
                        </a:solidFill>
                      </a:rPr>
                      <a:t>G</a:t>
                    </a:r>
                    <a:r>
                      <a:rPr lang="de-CH" sz="1100" b="0" u="none" baseline="0">
                        <a:solidFill>
                          <a:schemeClr val="tx1"/>
                        </a:solidFill>
                      </a:rPr>
                      <a:t> du tableau C2 (Formule 1)</a:t>
                    </a:r>
                  </a:p>
                </xdr:txBody>
              </xdr:sp>
              <xdr:cxnSp macro="">
                <xdr:nvCxnSpPr>
                  <xdr:cNvPr id="33" name="Gewinkelte Verbindung 32"/>
                  <xdr:cNvCxnSpPr>
                    <a:stCxn id="22" idx="2"/>
                    <a:endCxn id="32" idx="0"/>
                  </xdr:cNvCxnSpPr>
                </xdr:nvCxnSpPr>
                <xdr:spPr>
                  <a:xfrm rot="5400000">
                    <a:off x="4476845" y="6458733"/>
                    <a:ext cx="177051" cy="2384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34" name="Rechteck 33"/>
                  <xdr:cNvSpPr/>
                </xdr:nvSpPr>
                <xdr:spPr>
                  <a:xfrm>
                    <a:off x="250036" y="7908147"/>
                    <a:ext cx="2880000" cy="652462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el-GR" sz="1100" b="0" i="1" u="none" baseline="0">
                        <a:solidFill>
                          <a:schemeClr val="tx1"/>
                        </a:solidFill>
                      </a:rPr>
                      <a:t>Δ</a:t>
                    </a:r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L</a:t>
                    </a:r>
                    <a:r>
                      <a:rPr lang="de-CH" sz="1100" b="0" i="1" u="none" baseline="-25000">
                        <a:solidFill>
                          <a:schemeClr val="tx1"/>
                        </a:solidFill>
                      </a:rPr>
                      <a:t>C-A</a:t>
                    </a:r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 "sans bruit de fond" </a:t>
                    </a:r>
                    <a:r>
                      <a:rPr lang="de-CH" sz="1100" b="0" i="0" u="none" baseline="0">
                        <a:solidFill>
                          <a:schemeClr val="tx1"/>
                        </a:solidFill>
                      </a:rPr>
                      <a:t>du tableau B :</a:t>
                    </a:r>
                  </a:p>
                  <a:p>
                    <a:pPr algn="ctr"/>
                    <a:r>
                      <a:rPr lang="de-CH" sz="1100" b="0" i="0" u="none" baseline="0">
                        <a:solidFill>
                          <a:schemeClr val="tx1"/>
                        </a:solidFill>
                      </a:rPr>
                      <a:t>Différence des niveaux sonores représentatifs (Formule 2)</a:t>
                    </a:r>
                    <a:endParaRPr lang="de-CH" sz="1100" b="0" i="0" u="none">
                      <a:solidFill>
                        <a:schemeClr val="tx1"/>
                      </a:solidFill>
                    </a:endParaRPr>
                  </a:p>
                </xdr:txBody>
              </xdr:sp>
              <xdr:cxnSp macro="">
                <xdr:nvCxnSpPr>
                  <xdr:cNvPr id="35" name="Gewinkelte Verbindung 34"/>
                  <xdr:cNvCxnSpPr>
                    <a:stCxn id="31" idx="2"/>
                    <a:endCxn id="34" idx="0"/>
                  </xdr:cNvCxnSpPr>
                </xdr:nvCxnSpPr>
                <xdr:spPr>
                  <a:xfrm rot="5400000">
                    <a:off x="1369331" y="7401728"/>
                    <a:ext cx="827124" cy="185712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6" name="Gewinkelte Verbindung 35"/>
                  <xdr:cNvCxnSpPr>
                    <a:stCxn id="32" idx="2"/>
                    <a:endCxn id="38" idx="0"/>
                  </xdr:cNvCxnSpPr>
                </xdr:nvCxnSpPr>
                <xdr:spPr>
                  <a:xfrm rot="16200000" flipH="1">
                    <a:off x="4247070" y="7383846"/>
                    <a:ext cx="843791" cy="209574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37" name="Rechteck 36"/>
                  <xdr:cNvSpPr/>
                </xdr:nvSpPr>
                <xdr:spPr>
                  <a:xfrm>
                    <a:off x="1021558" y="7198531"/>
                    <a:ext cx="4360068" cy="51828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C3) Correction pour les bruits à basse fréquence (Formules 2 et 3)</a:t>
                    </a:r>
                  </a:p>
                </xdr:txBody>
              </xdr:sp>
              <xdr:sp macro="" textlink="">
                <xdr:nvSpPr>
                  <xdr:cNvPr id="38" name="Rechteck 37"/>
                  <xdr:cNvSpPr/>
                </xdr:nvSpPr>
                <xdr:spPr>
                  <a:xfrm>
                    <a:off x="3333753" y="7910528"/>
                    <a:ext cx="2880000" cy="652462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fr-CH" sz="1000" b="0" i="0" u="none" baseline="0">
                        <a:solidFill>
                          <a:schemeClr val="tx1"/>
                        </a:solidFill>
                      </a:rPr>
                      <a:t>Calculer </a:t>
                    </a:r>
                    <a:r>
                      <a:rPr lang="el-GR" sz="1000" b="0" i="1" u="none" baseline="0">
                        <a:solidFill>
                          <a:schemeClr val="tx1"/>
                        </a:solidFill>
                      </a:rPr>
                      <a:t>Δ</a:t>
                    </a:r>
                    <a:r>
                      <a:rPr lang="de-CH" sz="1000" b="0" i="1" u="none" baseline="0">
                        <a:solidFill>
                          <a:schemeClr val="tx1"/>
                        </a:solidFill>
                      </a:rPr>
                      <a:t>L</a:t>
                    </a:r>
                    <a:r>
                      <a:rPr lang="de-CH" sz="1000" b="0" i="1" u="none" baseline="-25000">
                        <a:solidFill>
                          <a:schemeClr val="tx1"/>
                        </a:solidFill>
                      </a:rPr>
                      <a:t>C-A</a:t>
                    </a:r>
                    <a:r>
                      <a:rPr lang="de-CH" sz="1000" b="0" i="1" u="none" baseline="0">
                        <a:solidFill>
                          <a:schemeClr val="tx1"/>
                        </a:solidFill>
                      </a:rPr>
                      <a:t> "avec bruit de fond" </a:t>
                    </a:r>
                    <a:r>
                      <a:rPr lang="de-CH" sz="1000" b="0" i="0" u="none" baseline="0">
                        <a:solidFill>
                          <a:schemeClr val="tx1"/>
                        </a:solidFill>
                      </a:rPr>
                      <a:t>à l'aide de la formule 3 en tenant compte des niveaux de bruit de fond pondérés A et C figurant dans le tableau C2</a:t>
                    </a:r>
                    <a:endParaRPr lang="de-CH" sz="1000" b="0" i="0" u="none">
                      <a:solidFill>
                        <a:schemeClr val="tx1"/>
                      </a:solidFill>
                    </a:endParaRPr>
                  </a:p>
                </xdr:txBody>
              </xdr:sp>
              <xdr:sp macro="" textlink="">
                <xdr:nvSpPr>
                  <xdr:cNvPr id="39" name="Flussdiagramm: Verzweigung 38"/>
                  <xdr:cNvSpPr/>
                </xdr:nvSpPr>
                <xdr:spPr>
                  <a:xfrm>
                    <a:off x="2190751" y="8903496"/>
                    <a:ext cx="2095501" cy="573879"/>
                  </a:xfrm>
                  <a:prstGeom prst="flowChartDecision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marL="0" indent="0" algn="ctr"/>
                    <a:r>
                      <a:rPr lang="el-GR" sz="1100" b="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Δ</a:t>
                    </a:r>
                    <a:r>
                      <a:rPr lang="de-CH" sz="1100" b="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L</a:t>
                    </a:r>
                    <a:r>
                      <a:rPr lang="de-CH" sz="1100" b="0" i="1" baseline="-250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C-A</a:t>
                    </a:r>
                    <a:r>
                      <a:rPr lang="de-CH" sz="1100" b="0" i="1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 </a:t>
                    </a:r>
                    <a:r>
                      <a:rPr lang="de-CH" sz="1100" b="0" i="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≤ 12 dB?</a:t>
                    </a:r>
                    <a:endParaRPr lang="de-CH" sz="1100" b="1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endParaRPr>
                  </a:p>
                </xdr:txBody>
              </xdr:sp>
              <xdr:cxnSp macro="">
                <xdr:nvCxnSpPr>
                  <xdr:cNvPr id="40" name="Gewinkelte Verbindung 39"/>
                  <xdr:cNvCxnSpPr>
                    <a:stCxn id="38" idx="2"/>
                    <a:endCxn id="39" idx="0"/>
                  </xdr:cNvCxnSpPr>
                </xdr:nvCxnSpPr>
                <xdr:spPr>
                  <a:xfrm rot="5400000">
                    <a:off x="3835876" y="7965617"/>
                    <a:ext cx="340506" cy="1535251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1" name="Gewinkelte Verbindung 40"/>
                  <xdr:cNvCxnSpPr>
                    <a:stCxn id="34" idx="2"/>
                    <a:endCxn id="39" idx="0"/>
                  </xdr:cNvCxnSpPr>
                </xdr:nvCxnSpPr>
                <xdr:spPr>
                  <a:xfrm rot="16200000" flipH="1">
                    <a:off x="2292825" y="7957820"/>
                    <a:ext cx="342887" cy="1548466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42" name="Rechteck 41"/>
                  <xdr:cNvSpPr/>
                </xdr:nvSpPr>
                <xdr:spPr>
                  <a:xfrm>
                    <a:off x="5191118" y="8927308"/>
                    <a:ext cx="1023938" cy="51828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K</a:t>
                    </a:r>
                    <a:r>
                      <a:rPr lang="de-CH" sz="1100" b="0" i="1" u="none" baseline="-25000">
                        <a:solidFill>
                          <a:schemeClr val="tx1"/>
                        </a:solidFill>
                      </a:rPr>
                      <a:t>c-A</a:t>
                    </a:r>
                    <a:r>
                      <a:rPr lang="de-CH" sz="1100" b="0" u="none" baseline="0">
                        <a:solidFill>
                          <a:schemeClr val="tx1"/>
                        </a:solidFill>
                      </a:rPr>
                      <a:t> = 3 dB</a:t>
                    </a:r>
                    <a:endParaRPr lang="de-CH" sz="1100" b="0" u="none">
                      <a:solidFill>
                        <a:schemeClr val="tx1"/>
                      </a:solidFill>
                    </a:endParaRPr>
                  </a:p>
                </xdr:txBody>
              </xdr:sp>
              <xdr:sp macro="" textlink="">
                <xdr:nvSpPr>
                  <xdr:cNvPr id="43" name="Rechteck 42"/>
                  <xdr:cNvSpPr/>
                </xdr:nvSpPr>
                <xdr:spPr>
                  <a:xfrm>
                    <a:off x="247656" y="8936832"/>
                    <a:ext cx="1023938" cy="518287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K</a:t>
                    </a:r>
                    <a:r>
                      <a:rPr lang="de-CH" sz="1100" b="0" i="1" u="none" baseline="-25000">
                        <a:solidFill>
                          <a:schemeClr val="tx1"/>
                        </a:solidFill>
                      </a:rPr>
                      <a:t>c-A</a:t>
                    </a:r>
                    <a:r>
                      <a:rPr lang="de-CH" sz="1100" b="0" u="none" baseline="0">
                        <a:solidFill>
                          <a:schemeClr val="tx1"/>
                        </a:solidFill>
                      </a:rPr>
                      <a:t> = 0 dB</a:t>
                    </a:r>
                    <a:endParaRPr lang="de-CH" sz="1100" b="0" u="none">
                      <a:solidFill>
                        <a:schemeClr val="tx1"/>
                      </a:solidFill>
                    </a:endParaRPr>
                  </a:p>
                </xdr:txBody>
              </xdr:sp>
              <xdr:cxnSp macro="">
                <xdr:nvCxnSpPr>
                  <xdr:cNvPr id="44" name="Gewinkelte Verbindung 43"/>
                  <xdr:cNvCxnSpPr>
                    <a:stCxn id="39" idx="1"/>
                    <a:endCxn id="43" idx="3"/>
                  </xdr:cNvCxnSpPr>
                </xdr:nvCxnSpPr>
                <xdr:spPr>
                  <a:xfrm rot="10800000" flipV="1">
                    <a:off x="1271595" y="9192817"/>
                    <a:ext cx="919157" cy="5540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5" name="Gewinkelte Verbindung 44"/>
                  <xdr:cNvCxnSpPr>
                    <a:stCxn id="39" idx="3"/>
                    <a:endCxn id="42" idx="1"/>
                  </xdr:cNvCxnSpPr>
                </xdr:nvCxnSpPr>
                <xdr:spPr>
                  <a:xfrm flipV="1">
                    <a:off x="4286252" y="9188833"/>
                    <a:ext cx="904866" cy="3984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47" name="Rechteck 46"/>
                  <xdr:cNvSpPr/>
                </xdr:nvSpPr>
                <xdr:spPr>
                  <a:xfrm>
                    <a:off x="251772" y="11777252"/>
                    <a:ext cx="5929313" cy="426244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E) Evaluation : Vérifier si les valeurs de référence sont respectées ou non</a:t>
                    </a:r>
                  </a:p>
                </xdr:txBody>
              </xdr:sp>
              <xdr:cxnSp macro="">
                <xdr:nvCxnSpPr>
                  <xdr:cNvPr id="48" name="Gewinkelte Verbindung 47"/>
                  <xdr:cNvCxnSpPr>
                    <a:stCxn id="43" idx="2"/>
                    <a:endCxn id="46" idx="1"/>
                  </xdr:cNvCxnSpPr>
                </xdr:nvCxnSpPr>
                <xdr:spPr>
                  <a:xfrm rot="16200000" flipH="1">
                    <a:off x="519486" y="9695257"/>
                    <a:ext cx="1841706" cy="1361429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50" name="Textfeld 49"/>
                  <xdr:cNvSpPr txBox="1"/>
                </xdr:nvSpPr>
                <xdr:spPr>
                  <a:xfrm>
                    <a:off x="1840705" y="8922550"/>
                    <a:ext cx="384592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Oui</a:t>
                    </a:r>
                  </a:p>
                </xdr:txBody>
              </xdr:sp>
              <xdr:sp macro="" textlink="">
                <xdr:nvSpPr>
                  <xdr:cNvPr id="51" name="Textfeld 50"/>
                  <xdr:cNvSpPr txBox="1"/>
                </xdr:nvSpPr>
                <xdr:spPr>
                  <a:xfrm>
                    <a:off x="4286251" y="8903495"/>
                    <a:ext cx="424219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Non</a:t>
                    </a:r>
                  </a:p>
                </xdr:txBody>
              </xdr:sp>
              <xdr:sp macro="" textlink="">
                <xdr:nvSpPr>
                  <xdr:cNvPr id="52" name="Flussdiagramm: Verzweigung 51"/>
                  <xdr:cNvSpPr/>
                </xdr:nvSpPr>
                <xdr:spPr>
                  <a:xfrm>
                    <a:off x="6036470" y="1035844"/>
                    <a:ext cx="2964656" cy="1567206"/>
                  </a:xfrm>
                  <a:prstGeom prst="flowChartDecision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marL="0" indent="0" algn="ctr"/>
                    <a:r>
                      <a:rPr lang="de-CH" sz="1100" b="0" u="none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a:t>Permis d’exploitation antérieur au 1er janvier 1985?</a:t>
                    </a:r>
                  </a:p>
                </xdr:txBody>
              </xdr:sp>
              <xdr:cxnSp macro="">
                <xdr:nvCxnSpPr>
                  <xdr:cNvPr id="53" name="Gewinkelte Verbindung 52"/>
                  <xdr:cNvCxnSpPr>
                    <a:stCxn id="7" idx="3"/>
                    <a:endCxn id="52" idx="0"/>
                  </xdr:cNvCxnSpPr>
                </xdr:nvCxnSpPr>
                <xdr:spPr>
                  <a:xfrm>
                    <a:off x="1718106" y="481656"/>
                    <a:ext cx="5800692" cy="554188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54" name="Rechteck 53"/>
                  <xdr:cNvSpPr/>
                </xdr:nvSpPr>
                <xdr:spPr>
                  <a:xfrm>
                    <a:off x="5929313" y="3695700"/>
                    <a:ext cx="1369218" cy="502446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Installation existante</a:t>
                    </a:r>
                  </a:p>
                </xdr:txBody>
              </xdr:sp>
              <xdr:cxnSp macro="">
                <xdr:nvCxnSpPr>
                  <xdr:cNvPr id="55" name="Gewinkelte Verbindung 54"/>
                  <xdr:cNvCxnSpPr>
                    <a:stCxn id="52" idx="1"/>
                    <a:endCxn id="54" idx="0"/>
                  </xdr:cNvCxnSpPr>
                </xdr:nvCxnSpPr>
                <xdr:spPr>
                  <a:xfrm rot="10800000" flipH="1" flipV="1">
                    <a:off x="6036470" y="1819447"/>
                    <a:ext cx="577452" cy="1876252"/>
                  </a:xfrm>
                  <a:prstGeom prst="bentConnector4">
                    <a:avLst>
                      <a:gd name="adj1" fmla="val -39588"/>
                      <a:gd name="adj2" fmla="val 70882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56" name="Rechteck 55"/>
                  <xdr:cNvSpPr/>
                </xdr:nvSpPr>
                <xdr:spPr>
                  <a:xfrm>
                    <a:off x="7762875" y="3695701"/>
                    <a:ext cx="1369218" cy="502446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Nouvelle installation</a:t>
                    </a:r>
                  </a:p>
                </xdr:txBody>
              </xdr:sp>
              <xdr:cxnSp macro="">
                <xdr:nvCxnSpPr>
                  <xdr:cNvPr id="57" name="Gewinkelte Verbindung 56"/>
                  <xdr:cNvCxnSpPr>
                    <a:stCxn id="52" idx="3"/>
                    <a:endCxn id="56" idx="0"/>
                  </xdr:cNvCxnSpPr>
                </xdr:nvCxnSpPr>
                <xdr:spPr>
                  <a:xfrm flipH="1">
                    <a:off x="8447484" y="1819448"/>
                    <a:ext cx="553642" cy="1876253"/>
                  </a:xfrm>
                  <a:prstGeom prst="bentConnector4">
                    <a:avLst>
                      <a:gd name="adj1" fmla="val -41290"/>
                      <a:gd name="adj2" fmla="val 70882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58" name="Rechteck 57"/>
                  <xdr:cNvSpPr/>
                </xdr:nvSpPr>
                <xdr:spPr>
                  <a:xfrm>
                    <a:off x="5929312" y="4488657"/>
                    <a:ext cx="3202782" cy="523050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Valeurs de référence suivant les tableaux 1 et 2</a:t>
                    </a:r>
                  </a:p>
                </xdr:txBody>
              </xdr:sp>
              <xdr:sp macro="" textlink="">
                <xdr:nvSpPr>
                  <xdr:cNvPr id="59" name="Rechteck 58"/>
                  <xdr:cNvSpPr/>
                </xdr:nvSpPr>
                <xdr:spPr>
                  <a:xfrm>
                    <a:off x="5929313" y="5374482"/>
                    <a:ext cx="1369218" cy="645235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Valeurs de référence pour l’installation existante</a:t>
                    </a:r>
                  </a:p>
                </xdr:txBody>
              </xdr:sp>
              <xdr:sp macro="" textlink="">
                <xdr:nvSpPr>
                  <xdr:cNvPr id="60" name="Rechteck 59"/>
                  <xdr:cNvSpPr/>
                </xdr:nvSpPr>
                <xdr:spPr>
                  <a:xfrm>
                    <a:off x="7748588" y="5372101"/>
                    <a:ext cx="1369218" cy="659511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u="none">
                        <a:solidFill>
                          <a:schemeClr val="tx1"/>
                        </a:solidFill>
                      </a:rPr>
                      <a:t>Valeurs de référence pour la nouvelle installation</a:t>
                    </a:r>
                  </a:p>
                </xdr:txBody>
              </xdr:sp>
              <xdr:cxnSp macro="">
                <xdr:nvCxnSpPr>
                  <xdr:cNvPr id="61" name="Gewinkelte Verbindung 60"/>
                  <xdr:cNvCxnSpPr>
                    <a:stCxn id="59" idx="2"/>
                    <a:endCxn id="47" idx="3"/>
                  </xdr:cNvCxnSpPr>
                </xdr:nvCxnSpPr>
                <xdr:spPr>
                  <a:xfrm rot="5400000">
                    <a:off x="3412175" y="8788627"/>
                    <a:ext cx="5970657" cy="432837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62" name="Gewinkelte Verbindung 61"/>
                  <xdr:cNvCxnSpPr>
                    <a:stCxn id="60" idx="2"/>
                    <a:endCxn id="47" idx="3"/>
                  </xdr:cNvCxnSpPr>
                </xdr:nvCxnSpPr>
                <xdr:spPr>
                  <a:xfrm rot="5400000">
                    <a:off x="4327760" y="7884937"/>
                    <a:ext cx="5958761" cy="2252112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64" name="Flussdiagramm: Verzweigung 63"/>
                  <xdr:cNvSpPr/>
                </xdr:nvSpPr>
                <xdr:spPr>
                  <a:xfrm>
                    <a:off x="2190751" y="9498819"/>
                    <a:ext cx="2095501" cy="1452256"/>
                  </a:xfrm>
                  <a:prstGeom prst="flowChartDecision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lIns="0" tIns="0" rIns="0" bIns="0" rtlCol="0" anchor="ctr" anchorCtr="0"/>
                  <a:lstStyle/>
                  <a:p>
                    <a:pPr marL="0" indent="0" algn="ctr"/>
                    <a:r>
                      <a:rPr lang="de-CH" sz="1100" b="0" i="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a:t>Composantes tonales, rhythmiques, voix audibles</a:t>
                    </a:r>
                    <a:endParaRPr lang="de-CH" sz="1100" b="1" i="0" u="none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65" name="Rechteck 64"/>
                  <xdr:cNvSpPr/>
                </xdr:nvSpPr>
                <xdr:spPr>
                  <a:xfrm>
                    <a:off x="4502297" y="9896331"/>
                    <a:ext cx="1023938" cy="518288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K</a:t>
                    </a:r>
                    <a:r>
                      <a:rPr lang="de-CH" sz="1100" b="0" i="1" u="none" baseline="-25000">
                        <a:solidFill>
                          <a:schemeClr val="tx1"/>
                        </a:solidFill>
                      </a:rPr>
                      <a:t>H</a:t>
                    </a:r>
                    <a:r>
                      <a:rPr lang="de-CH" sz="1100" b="0" u="none" baseline="0">
                        <a:solidFill>
                          <a:schemeClr val="tx1"/>
                        </a:solidFill>
                      </a:rPr>
                      <a:t> = 0 dB</a:t>
                    </a:r>
                    <a:endParaRPr lang="de-CH" sz="1100" b="0" u="none">
                      <a:solidFill>
                        <a:schemeClr val="tx1"/>
                      </a:solidFill>
                    </a:endParaRPr>
                  </a:p>
                </xdr:txBody>
              </xdr:sp>
              <xdr:sp macro="" textlink="">
                <xdr:nvSpPr>
                  <xdr:cNvPr id="66" name="Rechteck 65"/>
                  <xdr:cNvSpPr/>
                </xdr:nvSpPr>
                <xdr:spPr>
                  <a:xfrm>
                    <a:off x="799459" y="9905844"/>
                    <a:ext cx="1116813" cy="518288"/>
                  </a:xfrm>
                  <a:prstGeom prst="rect">
                    <a:avLst/>
                  </a:prstGeom>
                  <a:solidFill>
                    <a:schemeClr val="bg1"/>
                  </a:solidFill>
                  <a:ln>
                    <a:solidFill>
                      <a:sysClr val="windowText" lastClr="000000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r>
                      <a:rPr lang="de-CH" sz="1100" b="0" i="1" u="none" baseline="0">
                        <a:solidFill>
                          <a:schemeClr val="tx1"/>
                        </a:solidFill>
                      </a:rPr>
                      <a:t>K</a:t>
                    </a:r>
                    <a:r>
                      <a:rPr lang="de-CH" sz="1100" b="0" i="1" u="none" baseline="-25000">
                        <a:solidFill>
                          <a:schemeClr val="tx1"/>
                        </a:solidFill>
                      </a:rPr>
                      <a:t>H</a:t>
                    </a:r>
                    <a:r>
                      <a:rPr lang="de-CH" sz="1100" b="0" u="none" baseline="0">
                        <a:solidFill>
                          <a:schemeClr val="tx1"/>
                        </a:solidFill>
                      </a:rPr>
                      <a:t> = 0/2/4/6 dB</a:t>
                    </a:r>
                    <a:endParaRPr lang="de-CH" sz="1100" b="0" u="none">
                      <a:solidFill>
                        <a:schemeClr val="tx1"/>
                      </a:solidFill>
                    </a:endParaRPr>
                  </a:p>
                </xdr:txBody>
              </xdr:sp>
              <xdr:sp macro="" textlink="">
                <xdr:nvSpPr>
                  <xdr:cNvPr id="68" name="Textfeld 67"/>
                  <xdr:cNvSpPr txBox="1"/>
                </xdr:nvSpPr>
                <xdr:spPr>
                  <a:xfrm>
                    <a:off x="1971674" y="9796367"/>
                    <a:ext cx="384592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Oui</a:t>
                    </a:r>
                  </a:p>
                </xdr:txBody>
              </xdr:sp>
              <xdr:sp macro="" textlink="">
                <xdr:nvSpPr>
                  <xdr:cNvPr id="69" name="Textfeld 68"/>
                  <xdr:cNvSpPr txBox="1"/>
                </xdr:nvSpPr>
                <xdr:spPr>
                  <a:xfrm>
                    <a:off x="4071938" y="9748736"/>
                    <a:ext cx="424219" cy="266117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de-CH" sz="1100"/>
                      <a:t>Non</a:t>
                    </a:r>
                  </a:p>
                </xdr:txBody>
              </xdr:sp>
              <xdr:cxnSp macro="">
                <xdr:nvCxnSpPr>
                  <xdr:cNvPr id="70" name="Gewinkelte Verbindung 69"/>
                  <xdr:cNvCxnSpPr>
                    <a:stCxn id="65" idx="2"/>
                    <a:endCxn id="46" idx="3"/>
                  </xdr:cNvCxnSpPr>
                </xdr:nvCxnSpPr>
                <xdr:spPr>
                  <a:xfrm rot="5400000">
                    <a:off x="4221931" y="10504490"/>
                    <a:ext cx="882206" cy="702464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1" name="Gewinkelte Verbindung 70"/>
                  <xdr:cNvCxnSpPr>
                    <a:stCxn id="66" idx="2"/>
                    <a:endCxn id="46" idx="1"/>
                  </xdr:cNvCxnSpPr>
                </xdr:nvCxnSpPr>
                <xdr:spPr>
                  <a:xfrm rot="16200000" flipH="1">
                    <a:off x="1303114" y="10478884"/>
                    <a:ext cx="872694" cy="763188"/>
                  </a:xfrm>
                  <a:prstGeom prst="bentConnector2">
                    <a:avLst/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2" name="Gewinkelte Verbindung 71"/>
                  <xdr:cNvCxnSpPr>
                    <a:stCxn id="27" idx="2"/>
                    <a:endCxn id="31" idx="0"/>
                  </xdr:cNvCxnSpPr>
                </xdr:nvCxnSpPr>
                <xdr:spPr>
                  <a:xfrm rot="16200000" flipH="1">
                    <a:off x="1783654" y="6470641"/>
                    <a:ext cx="181811" cy="2378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5" name="Gewinkelte Verbindung 74"/>
                  <xdr:cNvCxnSpPr>
                    <a:stCxn id="64" idx="1"/>
                    <a:endCxn id="66" idx="3"/>
                  </xdr:cNvCxnSpPr>
                </xdr:nvCxnSpPr>
                <xdr:spPr>
                  <a:xfrm rot="10800000">
                    <a:off x="1916273" y="10164988"/>
                    <a:ext cx="274479" cy="59959"/>
                  </a:xfrm>
                  <a:prstGeom prst="bentConnector3">
                    <a:avLst>
                      <a:gd name="adj1" fmla="val 50000"/>
                    </a:avLst>
                  </a:prstGeom>
                  <a:ln w="19050">
                    <a:solidFill>
                      <a:schemeClr val="tx1"/>
                    </a:solidFill>
                    <a:tailEnd type="arrow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  <xdr:sp macro="" textlink="">
          <xdr:nvSpPr>
            <xdr:cNvPr id="78" name="Textfeld 77"/>
            <xdr:cNvSpPr txBox="1"/>
          </xdr:nvSpPr>
          <xdr:spPr>
            <a:xfrm>
              <a:off x="5857875" y="1833563"/>
              <a:ext cx="29719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de-CH" sz="1100"/>
                <a:t>Oui</a:t>
              </a:r>
            </a:p>
          </xdr:txBody>
        </xdr:sp>
        <xdr:sp macro="" textlink="">
          <xdr:nvSpPr>
            <xdr:cNvPr id="79" name="Textfeld 78"/>
            <xdr:cNvSpPr txBox="1"/>
          </xdr:nvSpPr>
          <xdr:spPr>
            <a:xfrm>
              <a:off x="8763000" y="1869282"/>
              <a:ext cx="452432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de-CH" sz="1100"/>
                <a:t>Non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showGridLines="0" tabSelected="1" zoomScaleNormal="100" zoomScalePageLayoutView="115" workbookViewId="0">
      <selection activeCell="L48" sqref="L48"/>
    </sheetView>
  </sheetViews>
  <sheetFormatPr baseColWidth="10" defaultRowHeight="12.75" x14ac:dyDescent="0.2"/>
  <sheetData>
    <row r="1" spans="1:14" x14ac:dyDescent="0.2">
      <c r="A1" s="138" t="s">
        <v>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x14ac:dyDescent="0.2">
      <c r="A2" s="138" t="s">
        <v>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4" x14ac:dyDescent="0.2">
      <c r="A3" s="136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</sheetData>
  <customSheetViews>
    <customSheetView guid="{D80D46D6-B8D8-41DE-AADC-BFE1664AC099}" scale="68" showGridLines="0" fitToPage="1">
      <selection activeCell="P40" sqref="P40"/>
      <pageMargins left="0.7" right="0.7" top="0.75" bottom="0.75" header="0.3" footer="0.3"/>
      <printOptions horizontalCentered="1" verticalCentered="1"/>
      <pageSetup paperSize="9" scale="65" orientation="portrait"/>
      <headerFooter>
        <oddHeader>&amp;LCercle Bruit</oddHeader>
        <oddFooter>&amp;L&amp;F / &amp;A&amp;RSeite &amp;P von&amp;N</oddFooter>
      </headerFooter>
    </customSheetView>
  </customSheetViews>
  <mergeCells count="2">
    <mergeCell ref="A2:M2"/>
    <mergeCell ref="A1:N1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5" orientation="portrait"/>
  <headerFooter>
    <oddHeader>&amp;LCercle Bruit</oddHeader>
    <oddFooter>&amp;L&amp;F / &amp;A&amp;RSeite &amp;P von&amp;N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showGridLines="0" zoomScaleNormal="100" zoomScalePageLayoutView="70" workbookViewId="0">
      <selection activeCell="J49" sqref="J49"/>
    </sheetView>
  </sheetViews>
  <sheetFormatPr baseColWidth="10" defaultColWidth="10.85546875" defaultRowHeight="30" customHeight="1" x14ac:dyDescent="0.2"/>
  <cols>
    <col min="1" max="1" width="2.7109375" style="1" customWidth="1"/>
    <col min="2" max="2" width="14.28515625" style="1" customWidth="1"/>
    <col min="3" max="6" width="12.7109375" style="1" customWidth="1"/>
    <col min="7" max="8" width="2.7109375" style="1" customWidth="1"/>
    <col min="9" max="13" width="12.7109375" style="1" customWidth="1"/>
    <col min="14" max="15" width="2.7109375" style="1" customWidth="1"/>
    <col min="16" max="24" width="11.7109375" style="1" customWidth="1"/>
    <col min="25" max="16384" width="10.85546875" style="1"/>
  </cols>
  <sheetData>
    <row r="1" spans="1:22" ht="30" customHeight="1" x14ac:dyDescent="0.2">
      <c r="A1" s="140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P1" s="143" t="s">
        <v>24</v>
      </c>
      <c r="Q1" s="143"/>
      <c r="R1" s="143"/>
      <c r="S1" s="143"/>
      <c r="T1" s="143"/>
      <c r="U1" s="143"/>
      <c r="V1" s="143"/>
    </row>
    <row r="2" spans="1:22" ht="30" customHeight="1" x14ac:dyDescent="0.2">
      <c r="A2" s="144" t="s">
        <v>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22" ht="30" customHeight="1" thickBot="1" x14ac:dyDescent="0.3">
      <c r="A3" s="82"/>
      <c r="B3" s="86" t="s">
        <v>77</v>
      </c>
      <c r="C3" s="83"/>
      <c r="D3" s="83"/>
      <c r="E3" s="83"/>
      <c r="F3" s="83"/>
      <c r="G3" s="83"/>
      <c r="H3" s="83"/>
      <c r="I3" s="86" t="s">
        <v>32</v>
      </c>
      <c r="J3" s="83"/>
      <c r="K3" s="83"/>
      <c r="L3" s="129" t="s">
        <v>34</v>
      </c>
      <c r="M3" s="128"/>
      <c r="N3" s="84"/>
      <c r="P3" s="2" t="s">
        <v>66</v>
      </c>
    </row>
    <row r="4" spans="1:22" ht="30" customHeight="1" x14ac:dyDescent="0.25">
      <c r="A4" s="9"/>
      <c r="B4" s="80" t="s">
        <v>25</v>
      </c>
      <c r="C4" s="147"/>
      <c r="D4" s="147"/>
      <c r="E4" s="147"/>
      <c r="F4" s="147"/>
      <c r="G4" s="14"/>
      <c r="H4" s="14"/>
      <c r="I4" s="14" t="s">
        <v>33</v>
      </c>
      <c r="J4" s="148"/>
      <c r="K4" s="148"/>
      <c r="L4" s="127" t="s">
        <v>35</v>
      </c>
      <c r="M4" s="128"/>
      <c r="N4" s="10"/>
      <c r="P4" s="149" t="s">
        <v>65</v>
      </c>
      <c r="Q4" s="151" t="s">
        <v>67</v>
      </c>
      <c r="R4" s="152"/>
      <c r="S4" s="153"/>
      <c r="T4" s="151" t="s">
        <v>68</v>
      </c>
      <c r="U4" s="152"/>
      <c r="V4" s="153"/>
    </row>
    <row r="5" spans="1:22" ht="30" customHeight="1" thickBot="1" x14ac:dyDescent="0.3">
      <c r="A5" s="9"/>
      <c r="B5" s="80" t="s">
        <v>26</v>
      </c>
      <c r="C5" s="154"/>
      <c r="D5" s="154"/>
      <c r="E5" s="154"/>
      <c r="F5" s="154"/>
      <c r="G5" s="14"/>
      <c r="H5" s="14"/>
      <c r="I5" s="14" t="s">
        <v>38</v>
      </c>
      <c r="J5" s="147"/>
      <c r="K5" s="147"/>
      <c r="L5" s="147"/>
      <c r="M5" s="147"/>
      <c r="N5" s="10"/>
      <c r="P5" s="150"/>
      <c r="Q5" s="7" t="s">
        <v>69</v>
      </c>
      <c r="R5" s="5" t="s">
        <v>70</v>
      </c>
      <c r="S5" s="6" t="s">
        <v>71</v>
      </c>
      <c r="T5" s="7" t="s">
        <v>69</v>
      </c>
      <c r="U5" s="5" t="s">
        <v>70</v>
      </c>
      <c r="V5" s="6" t="s">
        <v>71</v>
      </c>
    </row>
    <row r="6" spans="1:22" ht="30" customHeight="1" x14ac:dyDescent="0.25">
      <c r="A6" s="9"/>
      <c r="B6" s="80" t="s">
        <v>27</v>
      </c>
      <c r="C6" s="19"/>
      <c r="D6" s="18"/>
      <c r="E6" s="87" t="s">
        <v>29</v>
      </c>
      <c r="F6" s="19"/>
      <c r="G6" s="14"/>
      <c r="H6" s="14"/>
      <c r="I6" s="79"/>
      <c r="J6" s="79"/>
      <c r="K6" s="79"/>
      <c r="L6" s="79"/>
      <c r="M6" s="79"/>
      <c r="N6" s="10"/>
      <c r="P6" s="34" t="s">
        <v>1</v>
      </c>
      <c r="Q6" s="35">
        <v>30</v>
      </c>
      <c r="R6" s="36">
        <v>25</v>
      </c>
      <c r="S6" s="37">
        <v>20</v>
      </c>
      <c r="T6" s="35">
        <v>35</v>
      </c>
      <c r="U6" s="36">
        <v>30</v>
      </c>
      <c r="V6" s="37">
        <v>25</v>
      </c>
    </row>
    <row r="7" spans="1:22" ht="30" customHeight="1" x14ac:dyDescent="0.25">
      <c r="A7" s="9"/>
      <c r="B7" s="79"/>
      <c r="C7" s="79"/>
      <c r="D7" s="79"/>
      <c r="E7" s="80" t="s">
        <v>30</v>
      </c>
      <c r="F7" s="20"/>
      <c r="G7" s="14"/>
      <c r="H7" s="14"/>
      <c r="I7" s="85" t="s">
        <v>36</v>
      </c>
      <c r="J7" s="147"/>
      <c r="K7" s="147"/>
      <c r="L7" s="147"/>
      <c r="M7" s="147"/>
      <c r="N7" s="10"/>
      <c r="P7" s="38" t="s">
        <v>2</v>
      </c>
      <c r="Q7" s="39">
        <v>35</v>
      </c>
      <c r="R7" s="27">
        <v>30</v>
      </c>
      <c r="S7" s="40">
        <v>25</v>
      </c>
      <c r="T7" s="39">
        <v>40</v>
      </c>
      <c r="U7" s="27">
        <v>35</v>
      </c>
      <c r="V7" s="40">
        <v>30</v>
      </c>
    </row>
    <row r="8" spans="1:22" ht="30" customHeight="1" x14ac:dyDescent="0.25">
      <c r="A8" s="9"/>
      <c r="B8" s="92" t="s">
        <v>78</v>
      </c>
      <c r="C8" s="79"/>
      <c r="D8" s="79"/>
      <c r="E8" s="79"/>
      <c r="F8" s="15"/>
      <c r="G8" s="14"/>
      <c r="H8" s="14"/>
      <c r="I8" s="81" t="s">
        <v>12</v>
      </c>
      <c r="J8" s="147"/>
      <c r="K8" s="147"/>
      <c r="L8" s="147"/>
      <c r="M8" s="147"/>
      <c r="N8" s="10"/>
      <c r="P8" s="38" t="s">
        <v>3</v>
      </c>
      <c r="Q8" s="39">
        <v>40</v>
      </c>
      <c r="R8" s="27">
        <v>35</v>
      </c>
      <c r="S8" s="40">
        <v>30</v>
      </c>
      <c r="T8" s="39">
        <v>45</v>
      </c>
      <c r="U8" s="27">
        <v>40</v>
      </c>
      <c r="V8" s="40">
        <v>35</v>
      </c>
    </row>
    <row r="9" spans="1:22" ht="30" customHeight="1" thickBot="1" x14ac:dyDescent="0.3">
      <c r="A9" s="9"/>
      <c r="B9" s="81" t="s">
        <v>28</v>
      </c>
      <c r="C9" s="147"/>
      <c r="D9" s="147"/>
      <c r="E9" s="147"/>
      <c r="F9" s="147"/>
      <c r="G9" s="14"/>
      <c r="H9" s="14"/>
      <c r="I9" s="155" t="s">
        <v>37</v>
      </c>
      <c r="J9" s="154"/>
      <c r="K9" s="154"/>
      <c r="L9" s="154"/>
      <c r="M9" s="154"/>
      <c r="N9" s="10"/>
      <c r="P9" s="41" t="s">
        <v>4</v>
      </c>
      <c r="Q9" s="42">
        <v>45</v>
      </c>
      <c r="R9" s="43">
        <v>40</v>
      </c>
      <c r="S9" s="44">
        <v>35</v>
      </c>
      <c r="T9" s="42">
        <v>50</v>
      </c>
      <c r="U9" s="43">
        <v>45</v>
      </c>
      <c r="V9" s="44">
        <v>40</v>
      </c>
    </row>
    <row r="10" spans="1:22" ht="30" customHeight="1" x14ac:dyDescent="0.25">
      <c r="A10" s="9"/>
      <c r="B10" s="81" t="s">
        <v>79</v>
      </c>
      <c r="C10" s="19"/>
      <c r="D10" s="79"/>
      <c r="E10" s="80" t="s">
        <v>31</v>
      </c>
      <c r="F10" s="78"/>
      <c r="G10" s="130"/>
      <c r="H10" s="14"/>
      <c r="I10" s="155"/>
      <c r="J10" s="154"/>
      <c r="K10" s="154"/>
      <c r="L10" s="154"/>
      <c r="M10" s="154"/>
      <c r="N10" s="10"/>
    </row>
    <row r="11" spans="1:22" ht="5.0999999999999996" customHeight="1" x14ac:dyDescent="0.2">
      <c r="A11" s="11"/>
      <c r="B11" s="16"/>
      <c r="C11" s="16"/>
      <c r="D11" s="16"/>
      <c r="E11" s="16"/>
      <c r="F11" s="16"/>
      <c r="G11" s="16"/>
      <c r="H11" s="16"/>
      <c r="I11" s="75"/>
      <c r="J11" s="16"/>
      <c r="K11" s="16"/>
      <c r="L11" s="16"/>
      <c r="M11" s="16"/>
      <c r="N11" s="12"/>
    </row>
    <row r="12" spans="1:22" ht="35.1" customHeight="1" x14ac:dyDescent="0.2">
      <c r="A12" s="157" t="s">
        <v>80</v>
      </c>
      <c r="B12" s="158"/>
      <c r="C12" s="158"/>
      <c r="D12" s="158"/>
      <c r="E12" s="158"/>
      <c r="F12" s="158"/>
      <c r="G12" s="159"/>
      <c r="H12" s="157" t="s">
        <v>81</v>
      </c>
      <c r="I12" s="158"/>
      <c r="J12" s="158"/>
      <c r="K12" s="158"/>
      <c r="L12" s="158"/>
      <c r="M12" s="158"/>
      <c r="N12" s="159"/>
    </row>
    <row r="13" spans="1:22" ht="30" customHeight="1" thickBot="1" x14ac:dyDescent="0.25">
      <c r="A13" s="57"/>
      <c r="B13" s="160" t="s">
        <v>44</v>
      </c>
      <c r="C13" s="160"/>
      <c r="D13" s="160"/>
      <c r="E13" s="160"/>
      <c r="F13" s="160"/>
      <c r="G13" s="59"/>
      <c r="H13" s="25"/>
      <c r="I13" s="161" t="str">
        <f>B13</f>
        <v>B) Mesures Léq de 10 secondes</v>
      </c>
      <c r="J13" s="161"/>
      <c r="K13" s="161"/>
      <c r="L13" s="161"/>
      <c r="M13" s="161"/>
      <c r="N13" s="23"/>
      <c r="P13" s="2" t="s">
        <v>72</v>
      </c>
    </row>
    <row r="14" spans="1:22" ht="30" customHeight="1" x14ac:dyDescent="0.2">
      <c r="A14" s="57"/>
      <c r="B14" s="3" t="s">
        <v>45</v>
      </c>
      <c r="C14" s="4" t="s">
        <v>46</v>
      </c>
      <c r="D14" s="4" t="s">
        <v>47</v>
      </c>
      <c r="E14" s="4" t="s">
        <v>13</v>
      </c>
      <c r="F14" s="3" t="s">
        <v>0</v>
      </c>
      <c r="G14" s="59"/>
      <c r="H14" s="25"/>
      <c r="I14" s="3" t="s">
        <v>45</v>
      </c>
      <c r="J14" s="4" t="s">
        <v>46</v>
      </c>
      <c r="K14" s="4" t="s">
        <v>47</v>
      </c>
      <c r="L14" s="4" t="s">
        <v>13</v>
      </c>
      <c r="M14" s="3" t="s">
        <v>0</v>
      </c>
      <c r="N14" s="23"/>
      <c r="P14" s="149" t="s">
        <v>65</v>
      </c>
      <c r="Q14" s="151" t="s">
        <v>67</v>
      </c>
      <c r="R14" s="152"/>
      <c r="S14" s="153"/>
      <c r="T14" s="151" t="s">
        <v>68</v>
      </c>
      <c r="U14" s="152"/>
      <c r="V14" s="153"/>
    </row>
    <row r="15" spans="1:22" ht="30" customHeight="1" thickBot="1" x14ac:dyDescent="0.25">
      <c r="A15" s="57"/>
      <c r="B15" s="69"/>
      <c r="C15" s="70"/>
      <c r="D15" s="70"/>
      <c r="E15" s="121"/>
      <c r="F15" s="119"/>
      <c r="G15" s="59"/>
      <c r="H15" s="25"/>
      <c r="I15" s="69"/>
      <c r="J15" s="70"/>
      <c r="K15" s="70"/>
      <c r="L15" s="121"/>
      <c r="M15" s="119"/>
      <c r="N15" s="23"/>
      <c r="P15" s="150"/>
      <c r="Q15" s="7" t="s">
        <v>69</v>
      </c>
      <c r="R15" s="5" t="s">
        <v>70</v>
      </c>
      <c r="S15" s="6" t="s">
        <v>71</v>
      </c>
      <c r="T15" s="7" t="s">
        <v>69</v>
      </c>
      <c r="U15" s="5" t="s">
        <v>70</v>
      </c>
      <c r="V15" s="6" t="s">
        <v>71</v>
      </c>
    </row>
    <row r="16" spans="1:22" ht="30" customHeight="1" x14ac:dyDescent="0.2">
      <c r="A16" s="57"/>
      <c r="B16" s="69"/>
      <c r="C16" s="70"/>
      <c r="D16" s="70"/>
      <c r="E16" s="121"/>
      <c r="F16" s="119"/>
      <c r="G16" s="59"/>
      <c r="H16" s="25"/>
      <c r="I16" s="69"/>
      <c r="J16" s="70"/>
      <c r="K16" s="70"/>
      <c r="L16" s="121"/>
      <c r="M16" s="119"/>
      <c r="N16" s="23"/>
      <c r="P16" s="45" t="s">
        <v>1</v>
      </c>
      <c r="Q16" s="46">
        <v>40</v>
      </c>
      <c r="R16" s="47">
        <v>35</v>
      </c>
      <c r="S16" s="48">
        <v>30</v>
      </c>
      <c r="T16" s="46">
        <v>45</v>
      </c>
      <c r="U16" s="47">
        <v>40</v>
      </c>
      <c r="V16" s="48">
        <v>35</v>
      </c>
    </row>
    <row r="17" spans="1:22" ht="30" customHeight="1" x14ac:dyDescent="0.2">
      <c r="A17" s="57"/>
      <c r="B17" s="69"/>
      <c r="C17" s="70"/>
      <c r="D17" s="70"/>
      <c r="E17" s="121"/>
      <c r="F17" s="119"/>
      <c r="G17" s="59"/>
      <c r="H17" s="25"/>
      <c r="I17" s="69"/>
      <c r="J17" s="70"/>
      <c r="K17" s="70"/>
      <c r="L17" s="121"/>
      <c r="M17" s="119"/>
      <c r="N17" s="23"/>
      <c r="P17" s="49" t="s">
        <v>2</v>
      </c>
      <c r="Q17" s="50">
        <v>45</v>
      </c>
      <c r="R17" s="51">
        <v>40</v>
      </c>
      <c r="S17" s="52">
        <v>35</v>
      </c>
      <c r="T17" s="50">
        <v>50</v>
      </c>
      <c r="U17" s="51">
        <v>45</v>
      </c>
      <c r="V17" s="52">
        <v>40</v>
      </c>
    </row>
    <row r="18" spans="1:22" ht="30" customHeight="1" x14ac:dyDescent="0.2">
      <c r="A18" s="57"/>
      <c r="B18" s="69"/>
      <c r="C18" s="70"/>
      <c r="D18" s="70"/>
      <c r="E18" s="121"/>
      <c r="F18" s="119"/>
      <c r="G18" s="59"/>
      <c r="H18" s="25"/>
      <c r="I18" s="69"/>
      <c r="J18" s="70"/>
      <c r="K18" s="70"/>
      <c r="L18" s="121"/>
      <c r="M18" s="119"/>
      <c r="N18" s="23"/>
      <c r="P18" s="49" t="s">
        <v>3</v>
      </c>
      <c r="Q18" s="50">
        <v>50</v>
      </c>
      <c r="R18" s="51">
        <v>45</v>
      </c>
      <c r="S18" s="52">
        <v>40</v>
      </c>
      <c r="T18" s="50">
        <v>55</v>
      </c>
      <c r="U18" s="51">
        <v>50</v>
      </c>
      <c r="V18" s="52">
        <v>45</v>
      </c>
    </row>
    <row r="19" spans="1:22" ht="30" customHeight="1" thickBot="1" x14ac:dyDescent="0.25">
      <c r="A19" s="57"/>
      <c r="B19" s="69"/>
      <c r="C19" s="70"/>
      <c r="D19" s="70"/>
      <c r="E19" s="121"/>
      <c r="F19" s="119"/>
      <c r="G19" s="59"/>
      <c r="H19" s="25"/>
      <c r="I19" s="69"/>
      <c r="J19" s="70"/>
      <c r="K19" s="70"/>
      <c r="L19" s="121"/>
      <c r="M19" s="119"/>
      <c r="N19" s="23"/>
      <c r="P19" s="53" t="s">
        <v>4</v>
      </c>
      <c r="Q19" s="54">
        <v>55</v>
      </c>
      <c r="R19" s="55">
        <v>50</v>
      </c>
      <c r="S19" s="56">
        <v>45</v>
      </c>
      <c r="T19" s="54">
        <v>60</v>
      </c>
      <c r="U19" s="55">
        <v>55</v>
      </c>
      <c r="V19" s="56">
        <v>50</v>
      </c>
    </row>
    <row r="20" spans="1:22" ht="30" customHeight="1" x14ac:dyDescent="0.2">
      <c r="A20" s="57"/>
      <c r="B20" s="69"/>
      <c r="C20" s="70"/>
      <c r="D20" s="70"/>
      <c r="E20" s="121"/>
      <c r="F20" s="119"/>
      <c r="G20" s="59"/>
      <c r="H20" s="25"/>
      <c r="I20" s="69"/>
      <c r="J20" s="70"/>
      <c r="K20" s="70"/>
      <c r="L20" s="121" t="str">
        <f t="shared" ref="L20:L23" si="0">IF(OR(J20="",K20=""),"",K20-J20)</f>
        <v/>
      </c>
      <c r="M20" s="119" t="str">
        <f t="shared" ref="M20:M23" si="1">IF(J20="","",IF(COUNT($J$15:$J$23)=0,"",RANK($J20,$J$15:$J$23,0)))</f>
        <v/>
      </c>
      <c r="N20" s="23"/>
    </row>
    <row r="21" spans="1:22" ht="30" customHeight="1" x14ac:dyDescent="0.2">
      <c r="A21" s="57"/>
      <c r="B21" s="69"/>
      <c r="C21" s="70"/>
      <c r="D21" s="70"/>
      <c r="E21" s="121"/>
      <c r="F21" s="119"/>
      <c r="G21" s="59"/>
      <c r="H21" s="25"/>
      <c r="I21" s="69"/>
      <c r="J21" s="70"/>
      <c r="K21" s="70"/>
      <c r="L21" s="121" t="str">
        <f t="shared" si="0"/>
        <v/>
      </c>
      <c r="M21" s="119" t="str">
        <f t="shared" si="1"/>
        <v/>
      </c>
      <c r="N21" s="23"/>
    </row>
    <row r="22" spans="1:22" ht="30" customHeight="1" x14ac:dyDescent="0.2">
      <c r="A22" s="57"/>
      <c r="B22" s="69"/>
      <c r="C22" s="70"/>
      <c r="D22" s="70"/>
      <c r="E22" s="121"/>
      <c r="F22" s="119"/>
      <c r="G22" s="59"/>
      <c r="H22" s="25"/>
      <c r="I22" s="69"/>
      <c r="J22" s="70"/>
      <c r="K22" s="70"/>
      <c r="L22" s="121" t="str">
        <f t="shared" si="0"/>
        <v/>
      </c>
      <c r="M22" s="119" t="str">
        <f t="shared" si="1"/>
        <v/>
      </c>
      <c r="N22" s="23"/>
    </row>
    <row r="23" spans="1:22" ht="30" customHeight="1" x14ac:dyDescent="0.2">
      <c r="A23" s="57"/>
      <c r="B23" s="69"/>
      <c r="C23" s="70"/>
      <c r="D23" s="70"/>
      <c r="E23" s="121"/>
      <c r="F23" s="119"/>
      <c r="G23" s="59"/>
      <c r="H23" s="25"/>
      <c r="I23" s="69"/>
      <c r="J23" s="70"/>
      <c r="K23" s="70"/>
      <c r="L23" s="121" t="str">
        <f t="shared" si="0"/>
        <v/>
      </c>
      <c r="M23" s="119" t="str">
        <f t="shared" si="1"/>
        <v/>
      </c>
      <c r="N23" s="23"/>
    </row>
    <row r="24" spans="1:22" ht="5.0999999999999996" customHeight="1" x14ac:dyDescent="0.2">
      <c r="A24" s="57"/>
      <c r="B24" s="76"/>
      <c r="C24" s="76"/>
      <c r="D24" s="76"/>
      <c r="E24" s="76"/>
      <c r="F24" s="76"/>
      <c r="G24" s="59"/>
      <c r="H24" s="25"/>
      <c r="I24" s="77"/>
      <c r="J24" s="77"/>
      <c r="K24" s="77"/>
      <c r="L24" s="77"/>
      <c r="M24" s="77"/>
      <c r="N24" s="23"/>
    </row>
    <row r="25" spans="1:22" ht="30" customHeight="1" x14ac:dyDescent="0.2">
      <c r="A25" s="57"/>
      <c r="B25" s="64" t="s">
        <v>18</v>
      </c>
      <c r="C25" s="120" t="str">
        <f>IF(COUNT(C15:C23)=0,"",MAX(C15:C23)-MIN(C15:C23))</f>
        <v/>
      </c>
      <c r="D25" s="72" t="s">
        <v>11</v>
      </c>
      <c r="E25" s="121" t="str">
        <f>IF(COUNT(C15:C23)=0,"",VLOOKUP(MEDIAN(C15:C23),C15:E23,3,FALSE))</f>
        <v/>
      </c>
      <c r="F25" s="64"/>
      <c r="G25" s="59"/>
      <c r="H25" s="25"/>
      <c r="I25" s="30" t="str">
        <f>B25</f>
        <v>Max - Min:</v>
      </c>
      <c r="J25" s="120" t="str">
        <f>IF(COUNT(J15:J23)=0,"",MAX(J15:J23)-MIN(J15:J23))</f>
        <v/>
      </c>
      <c r="K25" s="73" t="s">
        <v>11</v>
      </c>
      <c r="L25" s="120" t="str">
        <f>IF(COUNT(J15:J23)=0,"",VLOOKUP(MEDIAN(J15:J23),J15:L23,3,FALSE))</f>
        <v/>
      </c>
      <c r="M25" s="30"/>
      <c r="N25" s="23"/>
    </row>
    <row r="26" spans="1:22" ht="5.0999999999999996" customHeight="1" x14ac:dyDescent="0.2">
      <c r="A26" s="57"/>
      <c r="B26" s="64"/>
      <c r="C26" s="64"/>
      <c r="D26" s="64"/>
      <c r="E26" s="64"/>
      <c r="F26" s="64"/>
      <c r="G26" s="59"/>
      <c r="H26" s="25"/>
      <c r="I26" s="30"/>
      <c r="J26" s="30"/>
      <c r="K26" s="30"/>
      <c r="L26" s="30"/>
      <c r="M26" s="30"/>
      <c r="N26" s="23"/>
    </row>
    <row r="27" spans="1:22" ht="30" customHeight="1" x14ac:dyDescent="0.2">
      <c r="A27" s="57"/>
      <c r="B27" s="62" t="s">
        <v>82</v>
      </c>
      <c r="C27" s="63"/>
      <c r="D27" s="63"/>
      <c r="E27" s="63"/>
      <c r="F27" s="63"/>
      <c r="G27" s="59"/>
      <c r="H27" s="25"/>
      <c r="I27" s="28" t="str">
        <f>B27</f>
        <v>C1) Correction pour le niveau de bruit de fond sur la base de son audibilité :</v>
      </c>
      <c r="J27" s="29"/>
      <c r="K27" s="29"/>
      <c r="L27" s="29"/>
      <c r="M27" s="29"/>
      <c r="N27" s="23"/>
    </row>
    <row r="28" spans="1:22" ht="30" customHeight="1" x14ac:dyDescent="0.2">
      <c r="A28" s="57"/>
      <c r="B28" s="3" t="s">
        <v>83</v>
      </c>
      <c r="C28" s="162" t="s">
        <v>48</v>
      </c>
      <c r="D28" s="163"/>
      <c r="E28" s="164"/>
      <c r="F28" s="8" t="s">
        <v>5</v>
      </c>
      <c r="G28" s="59"/>
      <c r="H28" s="25"/>
      <c r="I28" s="3" t="s">
        <v>83</v>
      </c>
      <c r="J28" s="162" t="s">
        <v>48</v>
      </c>
      <c r="K28" s="163"/>
      <c r="L28" s="164"/>
      <c r="M28" s="8" t="s">
        <v>5</v>
      </c>
      <c r="N28" s="23"/>
    </row>
    <row r="29" spans="1:22" ht="30" customHeight="1" x14ac:dyDescent="0.2">
      <c r="A29" s="57"/>
      <c r="B29" s="67"/>
      <c r="C29" s="156" t="s">
        <v>84</v>
      </c>
      <c r="D29" s="156"/>
      <c r="E29" s="156"/>
      <c r="F29" s="71">
        <v>0</v>
      </c>
      <c r="G29" s="59"/>
      <c r="H29" s="25"/>
      <c r="I29" s="67"/>
      <c r="J29" s="156" t="s">
        <v>84</v>
      </c>
      <c r="K29" s="156"/>
      <c r="L29" s="156"/>
      <c r="M29" s="71">
        <v>0</v>
      </c>
      <c r="N29" s="23"/>
    </row>
    <row r="30" spans="1:22" ht="30" customHeight="1" x14ac:dyDescent="0.2">
      <c r="A30" s="57"/>
      <c r="B30" s="67"/>
      <c r="C30" s="156" t="s">
        <v>85</v>
      </c>
      <c r="D30" s="156"/>
      <c r="E30" s="156"/>
      <c r="F30" s="71">
        <v>-1</v>
      </c>
      <c r="G30" s="59"/>
      <c r="H30" s="25"/>
      <c r="I30" s="67"/>
      <c r="J30" s="156" t="s">
        <v>85</v>
      </c>
      <c r="K30" s="156"/>
      <c r="L30" s="156"/>
      <c r="M30" s="71">
        <v>-1</v>
      </c>
      <c r="N30" s="23"/>
    </row>
    <row r="31" spans="1:22" ht="30" customHeight="1" x14ac:dyDescent="0.2">
      <c r="A31" s="57"/>
      <c r="B31" s="67"/>
      <c r="C31" s="156" t="s">
        <v>86</v>
      </c>
      <c r="D31" s="156"/>
      <c r="E31" s="156"/>
      <c r="F31" s="71">
        <v>-2</v>
      </c>
      <c r="G31" s="59"/>
      <c r="H31" s="25"/>
      <c r="I31" s="67"/>
      <c r="J31" s="156" t="s">
        <v>86</v>
      </c>
      <c r="K31" s="156"/>
      <c r="L31" s="156"/>
      <c r="M31" s="71">
        <v>-2</v>
      </c>
      <c r="N31" s="23"/>
    </row>
    <row r="32" spans="1:22" ht="30" customHeight="1" x14ac:dyDescent="0.2">
      <c r="A32" s="57"/>
      <c r="B32" s="67"/>
      <c r="C32" s="156" t="s">
        <v>87</v>
      </c>
      <c r="D32" s="156"/>
      <c r="E32" s="156"/>
      <c r="F32" s="71">
        <v>-3</v>
      </c>
      <c r="G32" s="59"/>
      <c r="H32" s="25"/>
      <c r="I32" s="67"/>
      <c r="J32" s="156" t="s">
        <v>88</v>
      </c>
      <c r="K32" s="156"/>
      <c r="L32" s="156"/>
      <c r="M32" s="71">
        <v>-3</v>
      </c>
      <c r="N32" s="23"/>
    </row>
    <row r="33" spans="1:14" ht="30" customHeight="1" x14ac:dyDescent="0.2">
      <c r="A33" s="57"/>
      <c r="B33" s="88" t="s">
        <v>89</v>
      </c>
      <c r="C33" s="88"/>
      <c r="D33" s="88"/>
      <c r="E33" s="88"/>
      <c r="F33" s="88"/>
      <c r="G33" s="59"/>
      <c r="H33" s="25"/>
      <c r="I33" s="89" t="str">
        <f>B33</f>
        <v>C2) Correction pour le niveau de bruit de fond sur la base d’une mesure</v>
      </c>
      <c r="J33" s="89"/>
      <c r="K33" s="89"/>
      <c r="L33" s="89"/>
      <c r="M33" s="22"/>
      <c r="N33" s="23"/>
    </row>
    <row r="34" spans="1:14" ht="30" customHeight="1" x14ac:dyDescent="0.2">
      <c r="A34" s="57"/>
      <c r="B34" s="3" t="s">
        <v>45</v>
      </c>
      <c r="C34" s="74" t="s">
        <v>49</v>
      </c>
      <c r="D34" s="4" t="s">
        <v>50</v>
      </c>
      <c r="E34" s="4" t="s">
        <v>51</v>
      </c>
      <c r="F34" s="8" t="s">
        <v>5</v>
      </c>
      <c r="G34" s="59"/>
      <c r="H34" s="25"/>
      <c r="I34" s="3" t="s">
        <v>45</v>
      </c>
      <c r="J34" s="74" t="s">
        <v>49</v>
      </c>
      <c r="K34" s="4" t="s">
        <v>50</v>
      </c>
      <c r="L34" s="4" t="s">
        <v>51</v>
      </c>
      <c r="M34" s="8" t="s">
        <v>5</v>
      </c>
      <c r="N34" s="23"/>
    </row>
    <row r="35" spans="1:14" ht="30" customHeight="1" x14ac:dyDescent="0.2">
      <c r="A35" s="57"/>
      <c r="B35" s="69"/>
      <c r="C35" s="67"/>
      <c r="D35" s="70"/>
      <c r="E35" s="70"/>
      <c r="F35" s="121" t="str">
        <f>IF(OR(COUNT(C15:C23)=0,D35=""),"",IF(ISERROR(VLOOKUP(MEDIAN(C15:C23),C15:C23,1,FALSE)),"",10*LOG(10^(0.1*VLOOKUP(MEDIAN(C15:C23),C15:C23,1,FALSE))-10^(0.1*D35)))-VLOOKUP(MEDIAN(C15:C23),C15:C23,1,FALSE))</f>
        <v/>
      </c>
      <c r="G35" s="59"/>
      <c r="H35" s="25"/>
      <c r="I35" s="69"/>
      <c r="J35" s="67"/>
      <c r="K35" s="70"/>
      <c r="L35" s="70"/>
      <c r="M35" s="121" t="str">
        <f>IF(OR(COUNT(J15:J23)=0,K35=""),"",IF(ISERROR(VLOOKUP(MEDIAN(J15:J23),J15:J23,1,FALSE)),"",10*LOG(10^(0.1*VLOOKUP(MEDIAN(J15:J23),J15:J23,1,FALSE))-10^(0.1*K35)))-VLOOKUP(MEDIAN(J15:J23),J15:J23,1,FALSE))</f>
        <v/>
      </c>
      <c r="N35" s="23"/>
    </row>
    <row r="36" spans="1:14" ht="30" customHeight="1" x14ac:dyDescent="0.2">
      <c r="A36" s="57"/>
      <c r="B36" s="90" t="s">
        <v>90</v>
      </c>
      <c r="C36" s="90"/>
      <c r="D36" s="90"/>
      <c r="E36" s="59"/>
      <c r="F36" s="104" t="s">
        <v>60</v>
      </c>
      <c r="G36" s="59"/>
      <c r="H36" s="25"/>
      <c r="I36" s="91" t="s">
        <v>91</v>
      </c>
      <c r="J36" s="91"/>
      <c r="K36" s="91"/>
      <c r="L36" s="22"/>
      <c r="M36" s="105" t="s">
        <v>60</v>
      </c>
      <c r="N36" s="23"/>
    </row>
    <row r="37" spans="1:14" ht="30" customHeight="1" x14ac:dyDescent="0.2">
      <c r="A37" s="57"/>
      <c r="B37" s="72"/>
      <c r="C37" s="117" t="s">
        <v>54</v>
      </c>
      <c r="D37" s="118" t="s">
        <v>55</v>
      </c>
      <c r="E37" s="95"/>
      <c r="F37" s="4" t="s">
        <v>14</v>
      </c>
      <c r="G37" s="59"/>
      <c r="H37" s="25"/>
      <c r="I37" s="73"/>
      <c r="J37" s="133" t="s">
        <v>56</v>
      </c>
      <c r="K37" s="134" t="s">
        <v>57</v>
      </c>
      <c r="L37" s="109"/>
      <c r="M37" s="4" t="s">
        <v>14</v>
      </c>
      <c r="N37" s="23"/>
    </row>
    <row r="38" spans="1:14" ht="30" customHeight="1" x14ac:dyDescent="0.2">
      <c r="A38" s="57"/>
      <c r="B38" s="93" t="s">
        <v>11</v>
      </c>
      <c r="C38" s="122" t="str">
        <f>IF(E25="","",E25)</f>
        <v/>
      </c>
      <c r="D38" s="123" t="str">
        <f>IF(OR(D35="",E35=""),"",IF(ISERROR(VLOOKUP(MEDIAN(C15:C23),C15:E23,2,FALSE)),"",(10*LOG(10^(0.1*VLOOKUP(MEDIAN(C15:C23),C15:E23,2,FALSE))-10^(0.1*E35))-10*LOG(10^(0.1*MEDIAN(C15:C23))-10^(0.1*D35)))))</f>
        <v/>
      </c>
      <c r="E38" s="96" t="s">
        <v>15</v>
      </c>
      <c r="F38" s="121" t="str">
        <f>IF(AND(C38="",D38=""),"",IF(D38="",IF(C38&lt;=12,0,3),IF(D38&lt;=12,0,3)))</f>
        <v/>
      </c>
      <c r="G38" s="59"/>
      <c r="H38" s="25"/>
      <c r="I38" s="107" t="s">
        <v>11</v>
      </c>
      <c r="J38" s="122" t="str">
        <f>IF(L25="","",L25)</f>
        <v/>
      </c>
      <c r="K38" s="123" t="str">
        <f>IF(OR(K35="",L35=""),"",IF(ISERROR(VLOOKUP(MEDIAN(J15:J23),J15:L23,2,FALSE)),"",(10*LOG(10^(0.1*VLOOKUP(MEDIAN(J15:J23),J15:L23,2,FALSE))-10^(0.1*L35))-10*LOG(10^(0.1*MEDIAN(J15:J23))-10^(0.1*K35)))))</f>
        <v/>
      </c>
      <c r="L38" s="110" t="s">
        <v>15</v>
      </c>
      <c r="M38" s="121" t="str">
        <f>IF(AND(J38="",K38=""),"",IF(K38="",IF(J38&lt;=12,0,3),IF(K38&lt;=12,0,3)))</f>
        <v/>
      </c>
      <c r="N38" s="23"/>
    </row>
    <row r="39" spans="1:14" s="103" customFormat="1" ht="15" customHeight="1" x14ac:dyDescent="0.2">
      <c r="A39" s="97"/>
      <c r="B39" s="98"/>
      <c r="C39" s="99" t="s">
        <v>58</v>
      </c>
      <c r="D39" s="99" t="s">
        <v>59</v>
      </c>
      <c r="E39" s="99"/>
      <c r="F39" s="99" t="s">
        <v>61</v>
      </c>
      <c r="G39" s="100"/>
      <c r="H39" s="101"/>
      <c r="I39" s="106"/>
      <c r="J39" s="108" t="s">
        <v>58</v>
      </c>
      <c r="K39" s="108" t="s">
        <v>59</v>
      </c>
      <c r="L39" s="108"/>
      <c r="M39" s="108" t="s">
        <v>61</v>
      </c>
      <c r="N39" s="102"/>
    </row>
    <row r="40" spans="1:14" ht="30" customHeight="1" x14ac:dyDescent="0.2">
      <c r="A40" s="57"/>
      <c r="B40" s="58" t="s">
        <v>92</v>
      </c>
      <c r="C40" s="59"/>
      <c r="D40" s="59"/>
      <c r="E40" s="59"/>
      <c r="F40" s="59"/>
      <c r="G40" s="59"/>
      <c r="H40" s="25"/>
      <c r="I40" s="21" t="str">
        <f>B40</f>
        <v xml:space="preserve">D) Niveau d’évaluation : </v>
      </c>
      <c r="J40" s="22"/>
      <c r="K40" s="22"/>
      <c r="L40" s="22"/>
      <c r="M40" s="22"/>
      <c r="N40" s="23"/>
    </row>
    <row r="41" spans="1:14" ht="30" customHeight="1" x14ac:dyDescent="0.2">
      <c r="A41" s="57"/>
      <c r="B41" s="113" t="s">
        <v>62</v>
      </c>
      <c r="C41" s="112" t="s">
        <v>8</v>
      </c>
      <c r="D41" s="112" t="s">
        <v>9</v>
      </c>
      <c r="E41" s="111" t="s">
        <v>19</v>
      </c>
      <c r="F41" s="94" t="s">
        <v>10</v>
      </c>
      <c r="G41" s="59"/>
      <c r="H41" s="25"/>
      <c r="I41" s="113" t="s">
        <v>62</v>
      </c>
      <c r="J41" s="112" t="s">
        <v>8</v>
      </c>
      <c r="K41" s="112" t="s">
        <v>9</v>
      </c>
      <c r="L41" s="111" t="s">
        <v>19</v>
      </c>
      <c r="M41" s="94" t="s">
        <v>10</v>
      </c>
      <c r="N41" s="23"/>
    </row>
    <row r="42" spans="1:14" ht="30" customHeight="1" x14ac:dyDescent="0.2">
      <c r="A42" s="57"/>
      <c r="B42" s="124" t="str">
        <f>IF(COUNT(C15:C23)=0,"",MEDIAN(C15:C23))</f>
        <v/>
      </c>
      <c r="C42" s="125" t="str">
        <f>IF(F35&lt;&gt;"",F35,IF(ISERROR(VLOOKUP("x",B29:F32,5,FALSE)),"",VLOOKUP("x",B29:F32,5,FALSE)))</f>
        <v/>
      </c>
      <c r="D42" s="125" t="str">
        <f>IF(F38="","",F38)</f>
        <v/>
      </c>
      <c r="E42" s="114">
        <v>4</v>
      </c>
      <c r="F42" s="120" t="str">
        <f>IF(B42="","",SUM(B42:E42))</f>
        <v/>
      </c>
      <c r="G42" s="61"/>
      <c r="H42" s="26"/>
      <c r="I42" s="124" t="str">
        <f>IF(COUNT(J15:J23)=0,"",MEDIAN(J15:J23))</f>
        <v/>
      </c>
      <c r="J42" s="125" t="str">
        <f>IF(M35&lt;&gt;"",M35,IF(ISERROR(VLOOKUP("x",I29:M32,5,FALSE)),"",VLOOKUP("x",I29:M32,5,FALSE)))</f>
        <v/>
      </c>
      <c r="K42" s="125" t="str">
        <f>IF(M38="","",M38)</f>
        <v/>
      </c>
      <c r="L42" s="114">
        <v>6</v>
      </c>
      <c r="M42" s="120" t="str">
        <f>IF(I42="","",SUM(I42:L42))</f>
        <v/>
      </c>
      <c r="N42" s="23"/>
    </row>
    <row r="43" spans="1:14" ht="15" customHeight="1" x14ac:dyDescent="0.2">
      <c r="A43" s="57"/>
      <c r="B43" s="116"/>
      <c r="C43" s="116"/>
      <c r="D43" s="116"/>
      <c r="E43" s="131"/>
      <c r="F43" s="99" t="s">
        <v>63</v>
      </c>
      <c r="G43" s="61"/>
      <c r="H43" s="26"/>
      <c r="I43" s="115"/>
      <c r="J43" s="115"/>
      <c r="K43" s="115"/>
      <c r="L43" s="132"/>
      <c r="M43" s="108" t="s">
        <v>63</v>
      </c>
      <c r="N43" s="23"/>
    </row>
    <row r="44" spans="1:14" ht="57.75" customHeight="1" x14ac:dyDescent="0.2">
      <c r="A44" s="57"/>
      <c r="B44" s="167" t="s">
        <v>64</v>
      </c>
      <c r="C44" s="59"/>
      <c r="D44" s="165" t="str">
        <f>IF(F10="","",IF(YEAR(Bewilligungsdatum)&lt;1985,"Installation existante","Nouvelle installation"))</f>
        <v/>
      </c>
      <c r="E44" s="165"/>
      <c r="F44" s="165"/>
      <c r="G44" s="59"/>
      <c r="H44" s="25"/>
      <c r="I44" s="168" t="s">
        <v>93</v>
      </c>
      <c r="J44" s="22"/>
      <c r="K44" s="166" t="str">
        <f>IF(F10="","",IF(YEAR(Bewilligungsdatum)&lt;1985,"Installation existante","Nouvelle installation"))</f>
        <v/>
      </c>
      <c r="L44" s="166"/>
      <c r="M44" s="166"/>
      <c r="N44" s="23"/>
    </row>
    <row r="45" spans="1:14" ht="30" customHeight="1" x14ac:dyDescent="0.2">
      <c r="A45" s="57"/>
      <c r="B45" s="17" t="s">
        <v>6</v>
      </c>
      <c r="C45" s="68" t="s">
        <v>65</v>
      </c>
      <c r="D45" s="13" t="str">
        <f>IF(OR(ES="",D44=""),"Jour",IF(D44="Nouvelle installation",CONCATENATE("Jour:              ",VLOOKUP(ES,$P$16:$V$19,2)," dB"),CONCATENATE("Jour:              ",VLOOKUP(ES,$P$16:$V$19,5)," dB")))</f>
        <v>Jour</v>
      </c>
      <c r="E45" s="13" t="str">
        <f>IF(OR(ES="",D44=""),"Soir",IF(D44="Nouvelle installation",CONCATENATE("Soir:                ",VLOOKUP(ES,$P$16:$V$19,3)," dB"),CONCATENATE("Soir:                ",VLOOKUP(ES,$P$16:$V$19,6)," dB")))</f>
        <v>Soir</v>
      </c>
      <c r="F45" s="13" t="str">
        <f>IF(OR(ES="",D44=""),"Nuit",IF(D44="Nouvelle installation",CONCATENATE("Nuit:                ",VLOOKUP(ES,$P$16:$V$19,4)," dB"),CONCATENATE("Nuit:                ",VLOOKUP(ES,$P$16:$V$19,7)," dB")))</f>
        <v>Nuit</v>
      </c>
      <c r="G45" s="60"/>
      <c r="H45" s="24"/>
      <c r="I45" s="17" t="s">
        <v>6</v>
      </c>
      <c r="J45" s="68" t="s">
        <v>65</v>
      </c>
      <c r="K45" s="13" t="str">
        <f>IF(OR(ES="",K44=""),"Jour",IF(K44="Nouvelle installation",CONCATENATE("Jour:              ",VLOOKUP(ES,$P$6:$V$9,2)," dB"),CONCATENATE("Jour:              ",VLOOKUP(ES,$P$6:$V$9,5)," dB")))</f>
        <v>Jour</v>
      </c>
      <c r="L45" s="13" t="str">
        <f>IF(OR(ES="",K44=""),"Soir",IF(K44="Nouvelle installation",CONCATENATE("Soir:                ",VLOOKUP(ES,$P$6:$V$9,3)," dB"),CONCATENATE("Soir:                ",VLOOKUP(ES,$P$6:$V$9,6)," dB")))</f>
        <v>Soir</v>
      </c>
      <c r="M45" s="13" t="str">
        <f>IF(OR(ES="",K44=""),"Nuit",IF(K44="Nouvelle installation",CONCATENATE("Nuit:                ",VLOOKUP(ES,$P$6:$V$9,4)," dB"),CONCATENATE("Nuit:                ",VLOOKUP(ES,$P$6:$V$9,7)," dB")))</f>
        <v>Nuit</v>
      </c>
      <c r="N45" s="23"/>
    </row>
    <row r="46" spans="1:14" ht="30" customHeight="1" x14ac:dyDescent="0.2">
      <c r="A46" s="57"/>
      <c r="B46" s="120" t="str">
        <f>IF(F42="","",F42)</f>
        <v/>
      </c>
      <c r="C46" s="126" t="str">
        <f>IF(ES="","",ES)</f>
        <v/>
      </c>
      <c r="D46" s="126" t="str">
        <f>IF(OR($B46="",D44=""),"",IF(D44="Nouvelle installation",IF(ROUND($B46,1)&gt;VLOOKUP(ES,$P$16:$V$19,2,FALSE),"Non","Oui"),IF(ROUND($B46,1)&gt;VLOOKUP(ES,$P$16:$V$19,5,FALSE),"Non","Oui")))</f>
        <v/>
      </c>
      <c r="E46" s="126" t="str">
        <f>IF(OR($B46="",D44=""),"",IF($D$44="Nouvelle installation",IF(ROUND($B46,1)&gt;VLOOKUP(ES,$P$16:$V$19,3,FALSE),"Non","Oui"),IF(ROUND($B46,1)&gt;VLOOKUP(ES,$P$16:$V$19,6,FALSE),"Non","Oui")))</f>
        <v/>
      </c>
      <c r="F46" s="126" t="str">
        <f>IF(OR($B46="",D44=""),"",IF($D$44="Nouvelle installation",IF(ROUND($B46,1)&gt;VLOOKUP(ES,$P$16:$V$19,4,FALSE),"Non","Oui"),IF(ROUND($B46,1)&gt;VLOOKUP(ES,$P$16:$V$19,7,FALSE),"Non","Oui")))</f>
        <v/>
      </c>
      <c r="G46" s="60"/>
      <c r="H46" s="24"/>
      <c r="I46" s="120" t="str">
        <f>IF(M42="","",M42)</f>
        <v/>
      </c>
      <c r="J46" s="126" t="str">
        <f>IF(ES="","",ES)</f>
        <v/>
      </c>
      <c r="K46" s="126" t="str">
        <f>IF(OR($I46="",K44=""),"",IF($K$44="Nouvelle installation",IF(ROUND($I46,1)&gt;VLOOKUP(ES,$P$6:$V$9,2,FALSE),"Non","Oui"),IF(ROUND($B46,1)&gt;VLOOKUP(ES,$P$6:$V$9,5,FALSE),"Non","Oui")))</f>
        <v/>
      </c>
      <c r="L46" s="126" t="str">
        <f>IF(OR($I46="",K44=""),"",IF($K$44="Nouvelle installation",IF(ROUND($I46,1)&gt;VLOOKUP(ES,$P$6:$V$9,3,FALSE),"Non","Oui"),IF(ROUND($I46,1)&gt;VLOOKUP(ES,$P$6:$V$9,6,FALSE),"Non","Oui")))</f>
        <v/>
      </c>
      <c r="M46" s="126" t="str">
        <f>IF(OR($I46="",K44=""),"",IF($K$44="Nouvelle installation",IF(ROUND($I46,1)&gt;VLOOKUP(ES,$P$6:$V$9,4,FALSE),"Non","Oui"),IF(ROUND($I46,1)&gt;VLOOKUP(ES,$P$6:$V$9,7,FALSE),"Non","Oui")))</f>
        <v/>
      </c>
      <c r="N46" s="23"/>
    </row>
    <row r="47" spans="1:14" ht="12.95" customHeight="1" x14ac:dyDescent="0.2">
      <c r="A47" s="65"/>
      <c r="B47" s="66"/>
      <c r="C47" s="66"/>
      <c r="D47" s="66"/>
      <c r="E47" s="66"/>
      <c r="F47" s="66"/>
      <c r="G47" s="66"/>
      <c r="H47" s="31"/>
      <c r="I47" s="32"/>
      <c r="J47" s="32"/>
      <c r="K47" s="32"/>
      <c r="L47" s="32"/>
      <c r="M47" s="32"/>
      <c r="N47" s="33"/>
    </row>
  </sheetData>
  <sheetProtection selectLockedCells="1"/>
  <mergeCells count="35">
    <mergeCell ref="C31:E31"/>
    <mergeCell ref="J31:L31"/>
    <mergeCell ref="C32:E32"/>
    <mergeCell ref="J32:L32"/>
    <mergeCell ref="D44:F44"/>
    <mergeCell ref="K44:M44"/>
    <mergeCell ref="T14:V14"/>
    <mergeCell ref="C28:E28"/>
    <mergeCell ref="J28:L28"/>
    <mergeCell ref="C29:E29"/>
    <mergeCell ref="J29:L29"/>
    <mergeCell ref="P14:P15"/>
    <mergeCell ref="Q14:S14"/>
    <mergeCell ref="C30:E30"/>
    <mergeCell ref="J30:L30"/>
    <mergeCell ref="A12:G12"/>
    <mergeCell ref="H12:N12"/>
    <mergeCell ref="B13:F13"/>
    <mergeCell ref="I13:M13"/>
    <mergeCell ref="J7:M7"/>
    <mergeCell ref="J8:M8"/>
    <mergeCell ref="C9:F9"/>
    <mergeCell ref="I9:I10"/>
    <mergeCell ref="J9:M9"/>
    <mergeCell ref="J10:M10"/>
    <mergeCell ref="A1:N1"/>
    <mergeCell ref="P1:V1"/>
    <mergeCell ref="A2:N2"/>
    <mergeCell ref="C4:F4"/>
    <mergeCell ref="J4:K4"/>
    <mergeCell ref="P4:P5"/>
    <mergeCell ref="Q4:S4"/>
    <mergeCell ref="T4:V4"/>
    <mergeCell ref="C5:F5"/>
    <mergeCell ref="J5:M5"/>
  </mergeCells>
  <conditionalFormatting sqref="D46:F46">
    <cfRule type="expression" dxfId="29" priority="11">
      <formula>D46="Non"</formula>
    </cfRule>
    <cfRule type="expression" dxfId="28" priority="12">
      <formula>D46="Oui"</formula>
    </cfRule>
  </conditionalFormatting>
  <conditionalFormatting sqref="K46:M46">
    <cfRule type="expression" dxfId="27" priority="9">
      <formula>K46="Non"</formula>
    </cfRule>
    <cfRule type="expression" dxfId="26" priority="10">
      <formula>K46="Oui"</formula>
    </cfRule>
  </conditionalFormatting>
  <conditionalFormatting sqref="B29:F32">
    <cfRule type="expression" dxfId="25" priority="8">
      <formula>$B29="x"</formula>
    </cfRule>
  </conditionalFormatting>
  <conditionalFormatting sqref="B15:F23">
    <cfRule type="expression" dxfId="24" priority="13">
      <formula>$C15=MEDIAN($C$15:$C$23)</formula>
    </cfRule>
  </conditionalFormatting>
  <conditionalFormatting sqref="M15:M23">
    <cfRule type="expression" dxfId="23" priority="14">
      <formula>$J15=MEDIAN($J$15:$J$23)</formula>
    </cfRule>
  </conditionalFormatting>
  <conditionalFormatting sqref="I15:L23">
    <cfRule type="expression" dxfId="22" priority="15">
      <formula>$J15=MEDIAN($J$15:$J$23)</formula>
    </cfRule>
  </conditionalFormatting>
  <conditionalFormatting sqref="B29:B32">
    <cfRule type="expression" dxfId="21" priority="7">
      <formula>COUNTA($B$29:$B$32)&gt;1</formula>
    </cfRule>
  </conditionalFormatting>
  <conditionalFormatting sqref="C29:F32">
    <cfRule type="expression" dxfId="20" priority="6">
      <formula>COUNTA($B$29:$B$32)&gt;1</formula>
    </cfRule>
  </conditionalFormatting>
  <conditionalFormatting sqref="I30:M32 I29 M29">
    <cfRule type="expression" dxfId="19" priority="5">
      <formula>$I29="x"</formula>
    </cfRule>
  </conditionalFormatting>
  <conditionalFormatting sqref="I29:I32">
    <cfRule type="expression" dxfId="18" priority="4">
      <formula>COUNTA($I$29:$I$32)&gt;1</formula>
    </cfRule>
  </conditionalFormatting>
  <conditionalFormatting sqref="J30:M32 M29">
    <cfRule type="expression" dxfId="17" priority="3">
      <formula>COUNTA($I$29:$I$32)&gt;1</formula>
    </cfRule>
  </conditionalFormatting>
  <conditionalFormatting sqref="J29:L29">
    <cfRule type="expression" dxfId="16" priority="2">
      <formula>$B29="x"</formula>
    </cfRule>
  </conditionalFormatting>
  <conditionalFormatting sqref="J29:L29">
    <cfRule type="expression" dxfId="15" priority="1">
      <formula>COUNTA($B$29:$B$32)&gt;1</formula>
    </cfRule>
  </conditionalFormatting>
  <dataValidations count="4">
    <dataValidation type="list" allowBlank="1" showInputMessage="1" showErrorMessage="1" sqref="E42 L42">
      <formula1>"0,2,4,6"</formula1>
    </dataValidation>
    <dataValidation type="list" allowBlank="1" showInputMessage="1" showErrorMessage="1" sqref="B29:B32 I29:I32">
      <formula1>"x"</formula1>
    </dataValidation>
    <dataValidation type="list" allowBlank="1" showInputMessage="1" showErrorMessage="1" sqref="F7">
      <formula1>"I,II,III,IV"</formula1>
    </dataValidation>
    <dataValidation type="list" allowBlank="1" showInputMessage="1" showErrorMessage="1" sqref="C10">
      <formula1>"S1,S1&amp;S2,S5,S1&amp;S5,S1&amp;S2&amp;S5"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0" orientation="portrait" r:id="rId1"/>
  <headerFooter>
    <oddHeader>&amp;LCercle Bruit</oddHeader>
    <oddFooter>&amp;L&amp;F / &amp;A&amp;RSeite &amp;P von&amp;N</oddFooter>
  </headerFooter>
  <colBreaks count="1" manualBreakCount="1">
    <brk id="1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showGridLines="0" zoomScaleNormal="100" zoomScalePageLayoutView="70" workbookViewId="0">
      <selection activeCell="P29" sqref="P29"/>
    </sheetView>
  </sheetViews>
  <sheetFormatPr baseColWidth="10" defaultColWidth="10.85546875" defaultRowHeight="30" customHeight="1" x14ac:dyDescent="0.2"/>
  <cols>
    <col min="1" max="1" width="2.7109375" style="1" customWidth="1"/>
    <col min="2" max="6" width="12.7109375" style="1" customWidth="1"/>
    <col min="7" max="8" width="2.7109375" style="1" customWidth="1"/>
    <col min="9" max="13" width="12.7109375" style="1" customWidth="1"/>
    <col min="14" max="15" width="2.7109375" style="1" customWidth="1"/>
    <col min="16" max="24" width="11.7109375" style="1" customWidth="1"/>
    <col min="25" max="16384" width="10.85546875" style="1"/>
  </cols>
  <sheetData>
    <row r="1" spans="1:22" ht="30" customHeight="1" x14ac:dyDescent="0.2">
      <c r="A1" s="140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P1" s="137" t="s">
        <v>24</v>
      </c>
      <c r="Q1" s="137"/>
      <c r="R1" s="137"/>
      <c r="S1" s="137"/>
      <c r="T1" s="137"/>
      <c r="U1" s="137"/>
      <c r="V1" s="137"/>
    </row>
    <row r="2" spans="1:22" ht="30" customHeight="1" x14ac:dyDescent="0.2">
      <c r="A2" s="144" t="s">
        <v>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22" ht="30" customHeight="1" thickBot="1" x14ac:dyDescent="0.3">
      <c r="A3" s="82"/>
      <c r="B3" s="86" t="s">
        <v>77</v>
      </c>
      <c r="C3" s="83"/>
      <c r="D3" s="83"/>
      <c r="E3" s="83"/>
      <c r="F3" s="83"/>
      <c r="G3" s="83"/>
      <c r="H3" s="83"/>
      <c r="I3" s="86" t="s">
        <v>32</v>
      </c>
      <c r="J3" s="83"/>
      <c r="K3" s="83"/>
      <c r="L3" s="129" t="s">
        <v>34</v>
      </c>
      <c r="M3" s="128">
        <v>0.875</v>
      </c>
      <c r="N3" s="84"/>
      <c r="P3" s="2" t="s">
        <v>66</v>
      </c>
    </row>
    <row r="4" spans="1:22" ht="30" customHeight="1" x14ac:dyDescent="0.25">
      <c r="A4" s="9"/>
      <c r="B4" s="80" t="s">
        <v>25</v>
      </c>
      <c r="C4" s="147" t="s">
        <v>20</v>
      </c>
      <c r="D4" s="147"/>
      <c r="E4" s="147"/>
      <c r="F4" s="147"/>
      <c r="G4" s="14"/>
      <c r="H4" s="14"/>
      <c r="I4" s="14" t="s">
        <v>33</v>
      </c>
      <c r="J4" s="148">
        <v>42826</v>
      </c>
      <c r="K4" s="148"/>
      <c r="L4" s="127" t="s">
        <v>35</v>
      </c>
      <c r="M4" s="128">
        <v>0.97916666666666663</v>
      </c>
      <c r="N4" s="10"/>
      <c r="P4" s="149" t="s">
        <v>65</v>
      </c>
      <c r="Q4" s="151" t="s">
        <v>67</v>
      </c>
      <c r="R4" s="152"/>
      <c r="S4" s="153"/>
      <c r="T4" s="151" t="s">
        <v>68</v>
      </c>
      <c r="U4" s="152"/>
      <c r="V4" s="153"/>
    </row>
    <row r="5" spans="1:22" ht="30" customHeight="1" thickBot="1" x14ac:dyDescent="0.3">
      <c r="A5" s="9"/>
      <c r="B5" s="80" t="s">
        <v>26</v>
      </c>
      <c r="C5" s="154" t="s">
        <v>39</v>
      </c>
      <c r="D5" s="154"/>
      <c r="E5" s="154"/>
      <c r="F5" s="154"/>
      <c r="G5" s="14"/>
      <c r="H5" s="14"/>
      <c r="I5" s="14" t="s">
        <v>38</v>
      </c>
      <c r="J5" s="147" t="s">
        <v>23</v>
      </c>
      <c r="K5" s="147"/>
      <c r="L5" s="147"/>
      <c r="M5" s="147"/>
      <c r="N5" s="10"/>
      <c r="P5" s="150"/>
      <c r="Q5" s="7" t="s">
        <v>69</v>
      </c>
      <c r="R5" s="5" t="s">
        <v>70</v>
      </c>
      <c r="S5" s="6" t="s">
        <v>71</v>
      </c>
      <c r="T5" s="7" t="s">
        <v>69</v>
      </c>
      <c r="U5" s="5" t="s">
        <v>70</v>
      </c>
      <c r="V5" s="6" t="s">
        <v>71</v>
      </c>
    </row>
    <row r="6" spans="1:22" ht="30" customHeight="1" x14ac:dyDescent="0.25">
      <c r="A6" s="9"/>
      <c r="B6" s="80" t="s">
        <v>27</v>
      </c>
      <c r="C6" s="19" t="s">
        <v>40</v>
      </c>
      <c r="D6" s="18"/>
      <c r="E6" s="87" t="s">
        <v>29</v>
      </c>
      <c r="F6" s="19" t="s">
        <v>21</v>
      </c>
      <c r="G6" s="14"/>
      <c r="H6" s="14"/>
      <c r="I6" s="79"/>
      <c r="J6" s="79"/>
      <c r="K6" s="79"/>
      <c r="L6" s="79"/>
      <c r="M6" s="79"/>
      <c r="N6" s="10"/>
      <c r="P6" s="34" t="s">
        <v>1</v>
      </c>
      <c r="Q6" s="35">
        <v>30</v>
      </c>
      <c r="R6" s="36">
        <v>25</v>
      </c>
      <c r="S6" s="37">
        <v>20</v>
      </c>
      <c r="T6" s="35">
        <v>35</v>
      </c>
      <c r="U6" s="36">
        <v>30</v>
      </c>
      <c r="V6" s="37">
        <v>25</v>
      </c>
    </row>
    <row r="7" spans="1:22" ht="30" customHeight="1" x14ac:dyDescent="0.25">
      <c r="A7" s="9"/>
      <c r="B7" s="79"/>
      <c r="C7" s="79"/>
      <c r="D7" s="79"/>
      <c r="E7" s="80" t="s">
        <v>30</v>
      </c>
      <c r="F7" s="20" t="s">
        <v>3</v>
      </c>
      <c r="G7" s="14"/>
      <c r="H7" s="14"/>
      <c r="I7" s="85" t="s">
        <v>36</v>
      </c>
      <c r="J7" s="147" t="s">
        <v>16</v>
      </c>
      <c r="K7" s="147"/>
      <c r="L7" s="147"/>
      <c r="M7" s="147"/>
      <c r="N7" s="10"/>
      <c r="P7" s="38" t="s">
        <v>2</v>
      </c>
      <c r="Q7" s="39">
        <v>35</v>
      </c>
      <c r="R7" s="27">
        <v>30</v>
      </c>
      <c r="S7" s="40">
        <v>25</v>
      </c>
      <c r="T7" s="39">
        <v>40</v>
      </c>
      <c r="U7" s="27">
        <v>35</v>
      </c>
      <c r="V7" s="40">
        <v>30</v>
      </c>
    </row>
    <row r="8" spans="1:22" ht="30" customHeight="1" x14ac:dyDescent="0.25">
      <c r="A8" s="9"/>
      <c r="B8" s="92" t="s">
        <v>94</v>
      </c>
      <c r="C8" s="79"/>
      <c r="D8" s="79"/>
      <c r="E8" s="79"/>
      <c r="F8" s="15"/>
      <c r="G8" s="14"/>
      <c r="H8" s="14"/>
      <c r="I8" s="81" t="s">
        <v>12</v>
      </c>
      <c r="J8" s="147" t="s">
        <v>43</v>
      </c>
      <c r="K8" s="147"/>
      <c r="L8" s="147"/>
      <c r="M8" s="147"/>
      <c r="N8" s="10"/>
      <c r="P8" s="38" t="s">
        <v>3</v>
      </c>
      <c r="Q8" s="39">
        <v>40</v>
      </c>
      <c r="R8" s="27">
        <v>35</v>
      </c>
      <c r="S8" s="40">
        <v>30</v>
      </c>
      <c r="T8" s="39">
        <v>45</v>
      </c>
      <c r="U8" s="27">
        <v>40</v>
      </c>
      <c r="V8" s="40">
        <v>35</v>
      </c>
    </row>
    <row r="9" spans="1:22" ht="39.75" customHeight="1" thickBot="1" x14ac:dyDescent="0.3">
      <c r="A9" s="9"/>
      <c r="B9" s="81" t="s">
        <v>28</v>
      </c>
      <c r="C9" s="147" t="s">
        <v>22</v>
      </c>
      <c r="D9" s="147"/>
      <c r="E9" s="147"/>
      <c r="F9" s="147"/>
      <c r="G9" s="14"/>
      <c r="H9" s="14"/>
      <c r="I9" s="155" t="s">
        <v>37</v>
      </c>
      <c r="J9" s="154" t="s">
        <v>41</v>
      </c>
      <c r="K9" s="154"/>
      <c r="L9" s="154"/>
      <c r="M9" s="154"/>
      <c r="N9" s="10"/>
      <c r="P9" s="41" t="s">
        <v>4</v>
      </c>
      <c r="Q9" s="42">
        <v>45</v>
      </c>
      <c r="R9" s="43">
        <v>40</v>
      </c>
      <c r="S9" s="44">
        <v>35</v>
      </c>
      <c r="T9" s="42">
        <v>50</v>
      </c>
      <c r="U9" s="43">
        <v>45</v>
      </c>
      <c r="V9" s="44">
        <v>40</v>
      </c>
    </row>
    <row r="10" spans="1:22" ht="30" customHeight="1" x14ac:dyDescent="0.25">
      <c r="A10" s="9"/>
      <c r="B10" s="81" t="s">
        <v>79</v>
      </c>
      <c r="C10" s="19" t="s">
        <v>17</v>
      </c>
      <c r="D10" s="79"/>
      <c r="E10" s="80" t="s">
        <v>31</v>
      </c>
      <c r="F10" s="78">
        <v>31413</v>
      </c>
      <c r="G10" s="130"/>
      <c r="H10" s="14"/>
      <c r="I10" s="155"/>
      <c r="J10" s="154" t="s">
        <v>42</v>
      </c>
      <c r="K10" s="154"/>
      <c r="L10" s="154"/>
      <c r="M10" s="154"/>
      <c r="N10" s="10"/>
    </row>
    <row r="11" spans="1:22" ht="5.0999999999999996" customHeight="1" x14ac:dyDescent="0.2">
      <c r="A11" s="11"/>
      <c r="B11" s="16"/>
      <c r="C11" s="16"/>
      <c r="D11" s="16"/>
      <c r="E11" s="16"/>
      <c r="F11" s="16"/>
      <c r="G11" s="16"/>
      <c r="H11" s="16"/>
      <c r="I11" s="75"/>
      <c r="J11" s="16"/>
      <c r="K11" s="16"/>
      <c r="L11" s="16"/>
      <c r="M11" s="16"/>
      <c r="N11" s="12"/>
    </row>
    <row r="12" spans="1:22" ht="35.1" customHeight="1" x14ac:dyDescent="0.2">
      <c r="A12" s="157" t="s">
        <v>80</v>
      </c>
      <c r="B12" s="158"/>
      <c r="C12" s="158"/>
      <c r="D12" s="158"/>
      <c r="E12" s="158"/>
      <c r="F12" s="158"/>
      <c r="G12" s="159"/>
      <c r="H12" s="157" t="s">
        <v>81</v>
      </c>
      <c r="I12" s="158"/>
      <c r="J12" s="158"/>
      <c r="K12" s="158"/>
      <c r="L12" s="158"/>
      <c r="M12" s="158"/>
      <c r="N12" s="159"/>
    </row>
    <row r="13" spans="1:22" ht="30" customHeight="1" thickBot="1" x14ac:dyDescent="0.25">
      <c r="A13" s="57"/>
      <c r="B13" s="160" t="s">
        <v>95</v>
      </c>
      <c r="C13" s="160"/>
      <c r="D13" s="160"/>
      <c r="E13" s="160"/>
      <c r="F13" s="160"/>
      <c r="G13" s="59"/>
      <c r="H13" s="25"/>
      <c r="I13" s="161" t="str">
        <f>B13</f>
        <v xml:space="preserve">B) Mesure Leq- 10 secondes </v>
      </c>
      <c r="J13" s="161"/>
      <c r="K13" s="161"/>
      <c r="L13" s="161"/>
      <c r="M13" s="161"/>
      <c r="N13" s="23"/>
      <c r="P13" s="2" t="s">
        <v>72</v>
      </c>
    </row>
    <row r="14" spans="1:22" ht="30" customHeight="1" x14ac:dyDescent="0.2">
      <c r="A14" s="57"/>
      <c r="B14" s="3" t="s">
        <v>45</v>
      </c>
      <c r="C14" s="4" t="s">
        <v>46</v>
      </c>
      <c r="D14" s="4" t="s">
        <v>47</v>
      </c>
      <c r="E14" s="4" t="s">
        <v>13</v>
      </c>
      <c r="F14" s="3" t="s">
        <v>0</v>
      </c>
      <c r="G14" s="59"/>
      <c r="H14" s="25"/>
      <c r="I14" s="3" t="s">
        <v>45</v>
      </c>
      <c r="J14" s="4" t="s">
        <v>46</v>
      </c>
      <c r="K14" s="4" t="s">
        <v>47</v>
      </c>
      <c r="L14" s="4" t="s">
        <v>13</v>
      </c>
      <c r="M14" s="3" t="s">
        <v>0</v>
      </c>
      <c r="N14" s="23"/>
      <c r="P14" s="149" t="s">
        <v>65</v>
      </c>
      <c r="Q14" s="151" t="s">
        <v>67</v>
      </c>
      <c r="R14" s="152"/>
      <c r="S14" s="153"/>
      <c r="T14" s="151" t="s">
        <v>68</v>
      </c>
      <c r="U14" s="152"/>
      <c r="V14" s="153"/>
    </row>
    <row r="15" spans="1:22" ht="30" customHeight="1" thickBot="1" x14ac:dyDescent="0.25">
      <c r="A15" s="57"/>
      <c r="B15" s="69">
        <v>0.90625</v>
      </c>
      <c r="C15" s="70">
        <v>37.9</v>
      </c>
      <c r="D15" s="70">
        <v>50.2</v>
      </c>
      <c r="E15" s="121">
        <f>IF(OR(C15="",D15=""),"",D15-C15)</f>
        <v>12.300000000000004</v>
      </c>
      <c r="F15" s="119">
        <f t="shared" ref="F15:F23" si="0">IF(C15="","",IF(COUNT($C$15:$C$23)=0,"",RANK($C15,$C$15:$C$23,0)))</f>
        <v>4</v>
      </c>
      <c r="G15" s="59"/>
      <c r="H15" s="25"/>
      <c r="I15" s="69">
        <v>0.90625</v>
      </c>
      <c r="J15" s="70">
        <v>32.4</v>
      </c>
      <c r="K15" s="70">
        <v>37.1</v>
      </c>
      <c r="L15" s="121">
        <f>IF(OR(J15="",K15=""),"",K15-J15)</f>
        <v>4.7000000000000028</v>
      </c>
      <c r="M15" s="119">
        <f t="shared" ref="M15:M23" si="1">IF(J15="","",IF(COUNT($J$15:$J$23)=0,"",RANK($J15,$J$15:$J$23,0)))</f>
        <v>1</v>
      </c>
      <c r="N15" s="23"/>
      <c r="P15" s="150"/>
      <c r="Q15" s="7" t="s">
        <v>69</v>
      </c>
      <c r="R15" s="5" t="s">
        <v>70</v>
      </c>
      <c r="S15" s="6" t="s">
        <v>71</v>
      </c>
      <c r="T15" s="7" t="s">
        <v>69</v>
      </c>
      <c r="U15" s="5" t="s">
        <v>70</v>
      </c>
      <c r="V15" s="6" t="s">
        <v>71</v>
      </c>
    </row>
    <row r="16" spans="1:22" ht="30" customHeight="1" x14ac:dyDescent="0.2">
      <c r="A16" s="57"/>
      <c r="B16" s="69">
        <v>0.90972222222222221</v>
      </c>
      <c r="C16" s="70">
        <v>32.4</v>
      </c>
      <c r="D16" s="70">
        <v>44.6</v>
      </c>
      <c r="E16" s="121">
        <f t="shared" ref="E16:E23" si="2">IF(OR(C16="",D16=""),"",D16-C16)</f>
        <v>12.200000000000003</v>
      </c>
      <c r="F16" s="119">
        <f t="shared" si="0"/>
        <v>9</v>
      </c>
      <c r="G16" s="59"/>
      <c r="H16" s="25"/>
      <c r="I16" s="69">
        <v>0.90972222222222221</v>
      </c>
      <c r="J16" s="70">
        <v>29.8</v>
      </c>
      <c r="K16" s="70">
        <v>35.6</v>
      </c>
      <c r="L16" s="121">
        <f t="shared" ref="L16:L23" si="3">IF(OR(J16="",K16=""),"",K16-J16)</f>
        <v>5.8000000000000007</v>
      </c>
      <c r="M16" s="119">
        <f t="shared" si="1"/>
        <v>5</v>
      </c>
      <c r="N16" s="23"/>
      <c r="P16" s="45" t="s">
        <v>1</v>
      </c>
      <c r="Q16" s="46">
        <v>40</v>
      </c>
      <c r="R16" s="47">
        <v>35</v>
      </c>
      <c r="S16" s="48">
        <v>30</v>
      </c>
      <c r="T16" s="46">
        <v>45</v>
      </c>
      <c r="U16" s="47">
        <v>40</v>
      </c>
      <c r="V16" s="48">
        <v>35</v>
      </c>
    </row>
    <row r="17" spans="1:22" ht="30" customHeight="1" x14ac:dyDescent="0.2">
      <c r="A17" s="57"/>
      <c r="B17" s="69">
        <v>0.91111111111111109</v>
      </c>
      <c r="C17" s="70">
        <v>33.6</v>
      </c>
      <c r="D17" s="70">
        <v>43.2</v>
      </c>
      <c r="E17" s="121">
        <f t="shared" si="2"/>
        <v>9.6000000000000014</v>
      </c>
      <c r="F17" s="119">
        <f t="shared" si="0"/>
        <v>8</v>
      </c>
      <c r="G17" s="59"/>
      <c r="H17" s="25"/>
      <c r="I17" s="69">
        <v>0.91111111111111109</v>
      </c>
      <c r="J17" s="70">
        <v>31.1</v>
      </c>
      <c r="K17" s="70">
        <v>37.1</v>
      </c>
      <c r="L17" s="121">
        <f t="shared" si="3"/>
        <v>6</v>
      </c>
      <c r="M17" s="119">
        <f t="shared" si="1"/>
        <v>3</v>
      </c>
      <c r="N17" s="23"/>
      <c r="P17" s="49" t="s">
        <v>2</v>
      </c>
      <c r="Q17" s="50">
        <v>45</v>
      </c>
      <c r="R17" s="51">
        <v>40</v>
      </c>
      <c r="S17" s="52">
        <v>35</v>
      </c>
      <c r="T17" s="50">
        <v>50</v>
      </c>
      <c r="U17" s="51">
        <v>45</v>
      </c>
      <c r="V17" s="52">
        <v>40</v>
      </c>
    </row>
    <row r="18" spans="1:22" ht="30" customHeight="1" x14ac:dyDescent="0.2">
      <c r="A18" s="57"/>
      <c r="B18" s="69">
        <v>0.9145833333333333</v>
      </c>
      <c r="C18" s="70">
        <v>39.799999999999997</v>
      </c>
      <c r="D18" s="70">
        <v>50.6</v>
      </c>
      <c r="E18" s="121">
        <f t="shared" si="2"/>
        <v>10.800000000000004</v>
      </c>
      <c r="F18" s="119">
        <f t="shared" si="0"/>
        <v>3</v>
      </c>
      <c r="G18" s="59"/>
      <c r="H18" s="25"/>
      <c r="I18" s="69">
        <v>0.9145833333333333</v>
      </c>
      <c r="J18" s="70">
        <v>30.2</v>
      </c>
      <c r="K18" s="70">
        <v>36.700000000000003</v>
      </c>
      <c r="L18" s="121">
        <f t="shared" si="3"/>
        <v>6.5000000000000036</v>
      </c>
      <c r="M18" s="119">
        <f t="shared" si="1"/>
        <v>4</v>
      </c>
      <c r="N18" s="23"/>
      <c r="P18" s="49" t="s">
        <v>3</v>
      </c>
      <c r="Q18" s="50">
        <v>50</v>
      </c>
      <c r="R18" s="51">
        <v>45</v>
      </c>
      <c r="S18" s="52">
        <v>40</v>
      </c>
      <c r="T18" s="50">
        <v>55</v>
      </c>
      <c r="U18" s="51">
        <v>50</v>
      </c>
      <c r="V18" s="52">
        <v>45</v>
      </c>
    </row>
    <row r="19" spans="1:22" ht="30" customHeight="1" thickBot="1" x14ac:dyDescent="0.25">
      <c r="A19" s="57"/>
      <c r="B19" s="69">
        <v>0.91736111111111107</v>
      </c>
      <c r="C19" s="70">
        <v>40.6</v>
      </c>
      <c r="D19" s="70">
        <v>52.7</v>
      </c>
      <c r="E19" s="121">
        <f t="shared" si="2"/>
        <v>12.100000000000001</v>
      </c>
      <c r="F19" s="119">
        <f t="shared" si="0"/>
        <v>1</v>
      </c>
      <c r="G19" s="59"/>
      <c r="H19" s="25"/>
      <c r="I19" s="69">
        <v>0.91736111111111107</v>
      </c>
      <c r="J19" s="70">
        <v>31.7</v>
      </c>
      <c r="K19" s="70">
        <v>39.5</v>
      </c>
      <c r="L19" s="121">
        <f t="shared" si="3"/>
        <v>7.8000000000000007</v>
      </c>
      <c r="M19" s="119">
        <f t="shared" si="1"/>
        <v>2</v>
      </c>
      <c r="N19" s="23"/>
      <c r="P19" s="53" t="s">
        <v>4</v>
      </c>
      <c r="Q19" s="54">
        <v>55</v>
      </c>
      <c r="R19" s="55">
        <v>50</v>
      </c>
      <c r="S19" s="56">
        <v>45</v>
      </c>
      <c r="T19" s="54">
        <v>60</v>
      </c>
      <c r="U19" s="55">
        <v>55</v>
      </c>
      <c r="V19" s="56">
        <v>50</v>
      </c>
    </row>
    <row r="20" spans="1:22" ht="30" customHeight="1" x14ac:dyDescent="0.2">
      <c r="A20" s="57"/>
      <c r="B20" s="69">
        <v>0.92847222222222225</v>
      </c>
      <c r="C20" s="70">
        <v>40.1</v>
      </c>
      <c r="D20" s="70">
        <v>49.8</v>
      </c>
      <c r="E20" s="121">
        <f t="shared" si="2"/>
        <v>9.6999999999999957</v>
      </c>
      <c r="F20" s="119">
        <f t="shared" si="0"/>
        <v>2</v>
      </c>
      <c r="G20" s="59"/>
      <c r="H20" s="25"/>
      <c r="I20" s="69"/>
      <c r="J20" s="70"/>
      <c r="K20" s="70"/>
      <c r="L20" s="121" t="str">
        <f t="shared" si="3"/>
        <v/>
      </c>
      <c r="M20" s="119" t="str">
        <f t="shared" si="1"/>
        <v/>
      </c>
      <c r="N20" s="23"/>
    </row>
    <row r="21" spans="1:22" ht="30" customHeight="1" x14ac:dyDescent="0.2">
      <c r="A21" s="57"/>
      <c r="B21" s="69">
        <v>0.93055555555555547</v>
      </c>
      <c r="C21" s="70">
        <v>35.6</v>
      </c>
      <c r="D21" s="70">
        <v>47.3</v>
      </c>
      <c r="E21" s="121">
        <f t="shared" si="2"/>
        <v>11.699999999999996</v>
      </c>
      <c r="F21" s="119">
        <f t="shared" si="0"/>
        <v>6</v>
      </c>
      <c r="G21" s="59"/>
      <c r="H21" s="25"/>
      <c r="I21" s="69"/>
      <c r="J21" s="70"/>
      <c r="K21" s="70"/>
      <c r="L21" s="121" t="str">
        <f t="shared" si="3"/>
        <v/>
      </c>
      <c r="M21" s="119" t="str">
        <f t="shared" si="1"/>
        <v/>
      </c>
      <c r="N21" s="23"/>
    </row>
    <row r="22" spans="1:22" ht="30" customHeight="1" x14ac:dyDescent="0.2">
      <c r="A22" s="57"/>
      <c r="B22" s="69">
        <v>0.93402777777777779</v>
      </c>
      <c r="C22" s="70">
        <v>37.799999999999997</v>
      </c>
      <c r="D22" s="70">
        <v>50.1</v>
      </c>
      <c r="E22" s="121">
        <f t="shared" si="2"/>
        <v>12.300000000000004</v>
      </c>
      <c r="F22" s="119">
        <f t="shared" si="0"/>
        <v>5</v>
      </c>
      <c r="G22" s="59"/>
      <c r="H22" s="25"/>
      <c r="I22" s="69"/>
      <c r="J22" s="70"/>
      <c r="K22" s="70"/>
      <c r="L22" s="121" t="str">
        <f t="shared" si="3"/>
        <v/>
      </c>
      <c r="M22" s="119" t="str">
        <f t="shared" si="1"/>
        <v/>
      </c>
      <c r="N22" s="23"/>
    </row>
    <row r="23" spans="1:22" ht="30" customHeight="1" x14ac:dyDescent="0.2">
      <c r="A23" s="57"/>
      <c r="B23" s="69">
        <v>0.93472222222222223</v>
      </c>
      <c r="C23" s="70">
        <v>33.9</v>
      </c>
      <c r="D23" s="70">
        <v>41.7</v>
      </c>
      <c r="E23" s="121">
        <f t="shared" si="2"/>
        <v>7.8000000000000043</v>
      </c>
      <c r="F23" s="119">
        <f t="shared" si="0"/>
        <v>7</v>
      </c>
      <c r="G23" s="59"/>
      <c r="H23" s="25"/>
      <c r="I23" s="69"/>
      <c r="J23" s="70"/>
      <c r="K23" s="70"/>
      <c r="L23" s="121" t="str">
        <f t="shared" si="3"/>
        <v/>
      </c>
      <c r="M23" s="119" t="str">
        <f t="shared" si="1"/>
        <v/>
      </c>
      <c r="N23" s="23"/>
    </row>
    <row r="24" spans="1:22" ht="5.0999999999999996" customHeight="1" x14ac:dyDescent="0.2">
      <c r="A24" s="57"/>
      <c r="B24" s="76"/>
      <c r="C24" s="76"/>
      <c r="D24" s="76"/>
      <c r="E24" s="76"/>
      <c r="F24" s="76"/>
      <c r="G24" s="59"/>
      <c r="H24" s="25"/>
      <c r="I24" s="77"/>
      <c r="J24" s="77"/>
      <c r="K24" s="77"/>
      <c r="L24" s="77"/>
      <c r="M24" s="77"/>
      <c r="N24" s="23"/>
    </row>
    <row r="25" spans="1:22" ht="30" customHeight="1" x14ac:dyDescent="0.2">
      <c r="A25" s="57"/>
      <c r="B25" s="64" t="s">
        <v>18</v>
      </c>
      <c r="C25" s="120">
        <f>IF(COUNT(C15:C23)=0,"",MAX(C15:C23)-MIN(C15:C23))</f>
        <v>8.2000000000000028</v>
      </c>
      <c r="D25" s="72" t="s">
        <v>11</v>
      </c>
      <c r="E25" s="121">
        <f>IF(COUNT(C15:C23)=0,"",VLOOKUP(MEDIAN(C15:C23),C15:E23,3,FALSE))</f>
        <v>12.300000000000004</v>
      </c>
      <c r="F25" s="64"/>
      <c r="G25" s="59"/>
      <c r="H25" s="25"/>
      <c r="I25" s="30" t="str">
        <f>B25</f>
        <v>Max - Min:</v>
      </c>
      <c r="J25" s="120">
        <f>IF(COUNT(J15:J23)=0,"",MAX(J15:J23)-MIN(J15:J23))</f>
        <v>2.5999999999999979</v>
      </c>
      <c r="K25" s="73" t="s">
        <v>11</v>
      </c>
      <c r="L25" s="120">
        <f>IF(COUNT(J15:J23)=0,"",VLOOKUP(MEDIAN(J15:J23),J15:L23,3,FALSE))</f>
        <v>6</v>
      </c>
      <c r="M25" s="30"/>
      <c r="N25" s="23"/>
    </row>
    <row r="26" spans="1:22" ht="5.0999999999999996" customHeight="1" x14ac:dyDescent="0.2">
      <c r="A26" s="57"/>
      <c r="B26" s="64"/>
      <c r="C26" s="64"/>
      <c r="D26" s="64"/>
      <c r="E26" s="64"/>
      <c r="F26" s="64"/>
      <c r="G26" s="59"/>
      <c r="H26" s="25"/>
      <c r="I26" s="30"/>
      <c r="J26" s="30"/>
      <c r="K26" s="30"/>
      <c r="L26" s="30"/>
      <c r="M26" s="30"/>
      <c r="N26" s="23"/>
    </row>
    <row r="27" spans="1:22" ht="30" customHeight="1" x14ac:dyDescent="0.2">
      <c r="A27" s="57"/>
      <c r="B27" s="62" t="s">
        <v>96</v>
      </c>
      <c r="C27" s="63"/>
      <c r="D27" s="63"/>
      <c r="E27" s="63"/>
      <c r="F27" s="63"/>
      <c r="G27" s="59"/>
      <c r="H27" s="25"/>
      <c r="I27" s="28" t="str">
        <f>B27</f>
        <v xml:space="preserve">C1) Correction pour le niveau de bruit de fond sur la base de son audibilité : </v>
      </c>
      <c r="J27" s="29"/>
      <c r="K27" s="29"/>
      <c r="L27" s="29"/>
      <c r="M27" s="29"/>
      <c r="N27" s="23"/>
    </row>
    <row r="28" spans="1:22" ht="30" customHeight="1" x14ac:dyDescent="0.2">
      <c r="A28" s="57"/>
      <c r="B28" s="3" t="s">
        <v>83</v>
      </c>
      <c r="C28" s="162" t="s">
        <v>48</v>
      </c>
      <c r="D28" s="163"/>
      <c r="E28" s="164"/>
      <c r="F28" s="8" t="s">
        <v>5</v>
      </c>
      <c r="G28" s="59"/>
      <c r="H28" s="25"/>
      <c r="I28" s="3" t="s">
        <v>83</v>
      </c>
      <c r="J28" s="162" t="s">
        <v>48</v>
      </c>
      <c r="K28" s="163"/>
      <c r="L28" s="164"/>
      <c r="M28" s="8" t="s">
        <v>5</v>
      </c>
      <c r="N28" s="23"/>
    </row>
    <row r="29" spans="1:22" ht="30" customHeight="1" x14ac:dyDescent="0.2">
      <c r="A29" s="57"/>
      <c r="B29" s="67"/>
      <c r="C29" s="156" t="s">
        <v>84</v>
      </c>
      <c r="D29" s="156"/>
      <c r="E29" s="156"/>
      <c r="F29" s="71">
        <v>0</v>
      </c>
      <c r="G29" s="59"/>
      <c r="H29" s="25"/>
      <c r="I29" s="67"/>
      <c r="J29" s="156" t="s">
        <v>84</v>
      </c>
      <c r="K29" s="156"/>
      <c r="L29" s="156"/>
      <c r="M29" s="71">
        <v>0</v>
      </c>
      <c r="N29" s="23"/>
    </row>
    <row r="30" spans="1:22" ht="30" customHeight="1" x14ac:dyDescent="0.2">
      <c r="A30" s="57"/>
      <c r="B30" s="67" t="s">
        <v>7</v>
      </c>
      <c r="C30" s="156" t="s">
        <v>85</v>
      </c>
      <c r="D30" s="156"/>
      <c r="E30" s="156"/>
      <c r="F30" s="71">
        <v>-1</v>
      </c>
      <c r="G30" s="59"/>
      <c r="H30" s="25"/>
      <c r="I30" s="67" t="s">
        <v>7</v>
      </c>
      <c r="J30" s="156" t="s">
        <v>85</v>
      </c>
      <c r="K30" s="156"/>
      <c r="L30" s="156"/>
      <c r="M30" s="71">
        <v>-1</v>
      </c>
      <c r="N30" s="23"/>
    </row>
    <row r="31" spans="1:22" ht="30" customHeight="1" x14ac:dyDescent="0.2">
      <c r="A31" s="57"/>
      <c r="B31" s="67"/>
      <c r="C31" s="156" t="s">
        <v>86</v>
      </c>
      <c r="D31" s="156"/>
      <c r="E31" s="156"/>
      <c r="F31" s="71">
        <v>-2</v>
      </c>
      <c r="G31" s="59"/>
      <c r="H31" s="25"/>
      <c r="I31" s="67"/>
      <c r="J31" s="156" t="s">
        <v>86</v>
      </c>
      <c r="K31" s="156"/>
      <c r="L31" s="156"/>
      <c r="M31" s="71">
        <v>-2</v>
      </c>
      <c r="N31" s="23"/>
    </row>
    <row r="32" spans="1:22" ht="30" customHeight="1" x14ac:dyDescent="0.2">
      <c r="A32" s="57"/>
      <c r="B32" s="67"/>
      <c r="C32" s="156" t="s">
        <v>87</v>
      </c>
      <c r="D32" s="156"/>
      <c r="E32" s="156"/>
      <c r="F32" s="71">
        <v>-3</v>
      </c>
      <c r="G32" s="59"/>
      <c r="H32" s="25"/>
      <c r="I32" s="67"/>
      <c r="J32" s="156" t="s">
        <v>88</v>
      </c>
      <c r="K32" s="156"/>
      <c r="L32" s="156"/>
      <c r="M32" s="71">
        <v>-3</v>
      </c>
      <c r="N32" s="23"/>
    </row>
    <row r="33" spans="1:14" ht="30" customHeight="1" x14ac:dyDescent="0.2">
      <c r="A33" s="57"/>
      <c r="B33" s="88" t="s">
        <v>97</v>
      </c>
      <c r="C33" s="88"/>
      <c r="D33" s="88"/>
      <c r="E33" s="88"/>
      <c r="F33" s="88"/>
      <c r="G33" s="59"/>
      <c r="H33" s="25"/>
      <c r="I33" s="89" t="str">
        <f>B33</f>
        <v xml:space="preserve">C2) Correction pour le niveau de bruit de fond sur la base d’une mesure  </v>
      </c>
      <c r="J33" s="89"/>
      <c r="K33" s="89"/>
      <c r="L33" s="89"/>
      <c r="M33" s="22"/>
      <c r="N33" s="23"/>
    </row>
    <row r="34" spans="1:14" ht="30" customHeight="1" x14ac:dyDescent="0.2">
      <c r="A34" s="57"/>
      <c r="B34" s="3" t="s">
        <v>45</v>
      </c>
      <c r="C34" s="74" t="s">
        <v>49</v>
      </c>
      <c r="D34" s="4" t="s">
        <v>50</v>
      </c>
      <c r="E34" s="4" t="s">
        <v>51</v>
      </c>
      <c r="F34" s="8" t="s">
        <v>5</v>
      </c>
      <c r="G34" s="59"/>
      <c r="H34" s="25"/>
      <c r="I34" s="3" t="s">
        <v>45</v>
      </c>
      <c r="J34" s="74" t="s">
        <v>49</v>
      </c>
      <c r="K34" s="4" t="s">
        <v>50</v>
      </c>
      <c r="L34" s="4" t="s">
        <v>51</v>
      </c>
      <c r="M34" s="8" t="s">
        <v>5</v>
      </c>
      <c r="N34" s="23"/>
    </row>
    <row r="35" spans="1:14" ht="30" customHeight="1" x14ac:dyDescent="0.2">
      <c r="A35" s="57"/>
      <c r="B35" s="69">
        <v>0.90625</v>
      </c>
      <c r="C35" s="67">
        <v>10</v>
      </c>
      <c r="D35" s="70">
        <v>31.7</v>
      </c>
      <c r="E35" s="70">
        <v>43.3</v>
      </c>
      <c r="F35" s="121">
        <f>IF(OR(COUNT(C15:C23)=0,D35=""),"",IF(ISERROR(VLOOKUP(MEDIAN(C15:C23),C15:C23,1,FALSE)),"",10*LOG(10^(0.1*VLOOKUP(MEDIAN(C15:C23),C15:C23,1,FALSE))-10^(0.1*D35)))-VLOOKUP(MEDIAN(C15:C23),C15:C23,1,FALSE))</f>
        <v>-1.2232400123321909</v>
      </c>
      <c r="G35" s="59"/>
      <c r="H35" s="25"/>
      <c r="I35" s="69">
        <v>0.91736111111111107</v>
      </c>
      <c r="J35" s="67">
        <v>20</v>
      </c>
      <c r="K35" s="70">
        <v>23.8</v>
      </c>
      <c r="L35" s="70">
        <v>34.1</v>
      </c>
      <c r="M35" s="121">
        <f>IF(OR(COUNT(J15:J23)=0,K35=""),"",IF(ISERROR(VLOOKUP(MEDIAN(J15:J23),J15:J23,1,FALSE)),"",10*LOG(10^(0.1*VLOOKUP(MEDIAN(J15:J23),J15:J23,1,FALSE))-10^(0.1*K35)))-VLOOKUP(MEDIAN(J15:J23),J15:J23,1,FALSE))</f>
        <v>-0.89486964663914748</v>
      </c>
      <c r="N35" s="23"/>
    </row>
    <row r="36" spans="1:14" ht="30" customHeight="1" x14ac:dyDescent="0.2">
      <c r="A36" s="57"/>
      <c r="B36" s="90" t="s">
        <v>52</v>
      </c>
      <c r="C36" s="90"/>
      <c r="D36" s="90"/>
      <c r="E36" s="59"/>
      <c r="F36" s="104" t="s">
        <v>60</v>
      </c>
      <c r="G36" s="59"/>
      <c r="H36" s="25"/>
      <c r="I36" s="91" t="s">
        <v>53</v>
      </c>
      <c r="J36" s="91"/>
      <c r="K36" s="91"/>
      <c r="L36" s="22"/>
      <c r="M36" s="105" t="s">
        <v>60</v>
      </c>
      <c r="N36" s="23"/>
    </row>
    <row r="37" spans="1:14" ht="30" customHeight="1" x14ac:dyDescent="0.2">
      <c r="A37" s="57"/>
      <c r="B37" s="72"/>
      <c r="C37" s="117" t="s">
        <v>54</v>
      </c>
      <c r="D37" s="118" t="s">
        <v>55</v>
      </c>
      <c r="E37" s="95"/>
      <c r="F37" s="4" t="s">
        <v>14</v>
      </c>
      <c r="G37" s="59"/>
      <c r="H37" s="25"/>
      <c r="I37" s="73"/>
      <c r="J37" s="133" t="s">
        <v>56</v>
      </c>
      <c r="K37" s="134" t="s">
        <v>57</v>
      </c>
      <c r="L37" s="109"/>
      <c r="M37" s="4" t="s">
        <v>14</v>
      </c>
      <c r="N37" s="23"/>
    </row>
    <row r="38" spans="1:14" ht="30" customHeight="1" x14ac:dyDescent="0.2">
      <c r="A38" s="57"/>
      <c r="B38" s="93" t="s">
        <v>11</v>
      </c>
      <c r="C38" s="122">
        <f>IF(E25="","",E25)</f>
        <v>12.300000000000004</v>
      </c>
      <c r="D38" s="123">
        <f>IF(OR(D35="",E35=""),"",IF(ISERROR(VLOOKUP(MEDIAN(C15:C23),C15:E23,2,FALSE)),"",(10*LOG(10^(0.1*VLOOKUP(MEDIAN(C15:C23),C15:E23,2,FALSE))-10^(0.1*E35))-10*LOG(10^(0.1*MEDIAN(C15:C23))-10^(0.1*D35)))))</f>
        <v>12.505391285850273</v>
      </c>
      <c r="E38" s="96" t="s">
        <v>15</v>
      </c>
      <c r="F38" s="121">
        <f>IF(AND(C38="",D38=""),"",IF(D38="",IF(C38&lt;=12,0,3),IF(D38&lt;=12,0,3)))</f>
        <v>3</v>
      </c>
      <c r="G38" s="59"/>
      <c r="H38" s="25"/>
      <c r="I38" s="107" t="s">
        <v>11</v>
      </c>
      <c r="J38" s="122">
        <f>IF(L25="","",L25)</f>
        <v>6</v>
      </c>
      <c r="K38" s="123">
        <f>IF(OR(K35="",L35=""),"",IF(ISERROR(VLOOKUP(MEDIAN(J15:J23),J15:L23,2,FALSE)),"",(10*LOG(10^(0.1*VLOOKUP(MEDIAN(J15:J23),J15:L23,2,FALSE))-10^(0.1*L35))-10*LOG(10^(0.1*MEDIAN(J15:J23))-10^(0.1*K35)))))</f>
        <v>3.8742452473561535</v>
      </c>
      <c r="L38" s="110" t="s">
        <v>15</v>
      </c>
      <c r="M38" s="121">
        <f>IF(AND(J38="",K38=""),"",IF(K38="",IF(J38&lt;=12,0,3),IF(K38&lt;=12,0,3)))</f>
        <v>0</v>
      </c>
      <c r="N38" s="23"/>
    </row>
    <row r="39" spans="1:14" s="103" customFormat="1" ht="15" customHeight="1" x14ac:dyDescent="0.2">
      <c r="A39" s="97"/>
      <c r="B39" s="98"/>
      <c r="C39" s="99" t="s">
        <v>58</v>
      </c>
      <c r="D39" s="99" t="s">
        <v>59</v>
      </c>
      <c r="E39" s="99"/>
      <c r="F39" s="99" t="s">
        <v>61</v>
      </c>
      <c r="G39" s="100"/>
      <c r="H39" s="101"/>
      <c r="I39" s="106"/>
      <c r="J39" s="108" t="s">
        <v>58</v>
      </c>
      <c r="K39" s="108" t="s">
        <v>59</v>
      </c>
      <c r="L39" s="108"/>
      <c r="M39" s="108" t="s">
        <v>61</v>
      </c>
      <c r="N39" s="102"/>
    </row>
    <row r="40" spans="1:14" ht="30" customHeight="1" x14ac:dyDescent="0.2">
      <c r="A40" s="57"/>
      <c r="B40" s="58" t="s">
        <v>98</v>
      </c>
      <c r="C40" s="59"/>
      <c r="D40" s="59"/>
      <c r="E40" s="59"/>
      <c r="F40" s="59"/>
      <c r="G40" s="59"/>
      <c r="H40" s="25"/>
      <c r="I40" s="21" t="str">
        <f>B40</f>
        <v>D) Niveau d’évaluation :</v>
      </c>
      <c r="J40" s="22"/>
      <c r="K40" s="22"/>
      <c r="L40" s="22"/>
      <c r="M40" s="22"/>
      <c r="N40" s="23"/>
    </row>
    <row r="41" spans="1:14" ht="30" customHeight="1" x14ac:dyDescent="0.2">
      <c r="A41" s="57"/>
      <c r="B41" s="113" t="s">
        <v>62</v>
      </c>
      <c r="C41" s="112" t="s">
        <v>8</v>
      </c>
      <c r="D41" s="112" t="s">
        <v>9</v>
      </c>
      <c r="E41" s="111" t="s">
        <v>19</v>
      </c>
      <c r="F41" s="94" t="s">
        <v>10</v>
      </c>
      <c r="G41" s="59"/>
      <c r="H41" s="25"/>
      <c r="I41" s="113" t="s">
        <v>62</v>
      </c>
      <c r="J41" s="112" t="s">
        <v>8</v>
      </c>
      <c r="K41" s="112" t="s">
        <v>9</v>
      </c>
      <c r="L41" s="111" t="s">
        <v>19</v>
      </c>
      <c r="M41" s="94" t="s">
        <v>10</v>
      </c>
      <c r="N41" s="23"/>
    </row>
    <row r="42" spans="1:14" ht="30" customHeight="1" x14ac:dyDescent="0.2">
      <c r="A42" s="57"/>
      <c r="B42" s="124">
        <f>IF(COUNT(C15:C23)=0,"",MEDIAN(C15:C23))</f>
        <v>37.799999999999997</v>
      </c>
      <c r="C42" s="125">
        <f>IF(F35&lt;&gt;"",F35,IF(ISERROR(VLOOKUP("x",B29:F32,5,FALSE)),"",VLOOKUP("x",B29:F32,5,FALSE)))</f>
        <v>-1.2232400123321909</v>
      </c>
      <c r="D42" s="125">
        <f>IF(F38="","",F38)</f>
        <v>3</v>
      </c>
      <c r="E42" s="114">
        <v>4</v>
      </c>
      <c r="F42" s="120">
        <f>IF(B42="","",SUM(B42:E42))</f>
        <v>43.576759987667806</v>
      </c>
      <c r="G42" s="61"/>
      <c r="H42" s="26"/>
      <c r="I42" s="124">
        <f>IF(COUNT(J15:J23)=0,"",MEDIAN(J15:J23))</f>
        <v>31.1</v>
      </c>
      <c r="J42" s="125">
        <f>IF(M35&lt;&gt;"",M35,IF(ISERROR(VLOOKUP("x",I29:M32,5,FALSE)),"",VLOOKUP("x",I29:M32,5,FALSE)))</f>
        <v>-0.89486964663914748</v>
      </c>
      <c r="K42" s="125">
        <f>IF(M38="","",M38)</f>
        <v>0</v>
      </c>
      <c r="L42" s="114">
        <v>6</v>
      </c>
      <c r="M42" s="120">
        <f>IF(I42="","",SUM(I42:L42))</f>
        <v>36.205130353360857</v>
      </c>
      <c r="N42" s="23"/>
    </row>
    <row r="43" spans="1:14" ht="15" customHeight="1" x14ac:dyDescent="0.2">
      <c r="A43" s="57"/>
      <c r="B43" s="116"/>
      <c r="C43" s="116"/>
      <c r="D43" s="116"/>
      <c r="E43" s="131"/>
      <c r="F43" s="99" t="s">
        <v>63</v>
      </c>
      <c r="G43" s="61"/>
      <c r="H43" s="26"/>
      <c r="I43" s="115"/>
      <c r="J43" s="115"/>
      <c r="K43" s="115"/>
      <c r="L43" s="132"/>
      <c r="M43" s="108" t="s">
        <v>63</v>
      </c>
      <c r="N43" s="23"/>
    </row>
    <row r="44" spans="1:14" ht="30" customHeight="1" x14ac:dyDescent="0.2">
      <c r="A44" s="57"/>
      <c r="B44" s="58" t="s">
        <v>93</v>
      </c>
      <c r="C44" s="59"/>
      <c r="D44" s="165" t="str">
        <f>IF(F10="","",IF(YEAR(Bewilligungsdatum)&lt;1985,"Installation existante","Nouvelle installation"))</f>
        <v>Nouvelle installation</v>
      </c>
      <c r="E44" s="165"/>
      <c r="F44" s="165"/>
      <c r="G44" s="59"/>
      <c r="H44" s="25"/>
      <c r="I44" s="21" t="str">
        <f>B44</f>
        <v xml:space="preserve">E) Valeurs de référence respectées pour </v>
      </c>
      <c r="J44" s="22"/>
      <c r="K44" s="166" t="str">
        <f>IF(F10="","",IF(YEAR(Bewilligungsdatum)&lt;1985,"Installation existante","Nouvelle installation"))</f>
        <v>Nouvelle installation</v>
      </c>
      <c r="L44" s="166"/>
      <c r="M44" s="166"/>
      <c r="N44" s="23"/>
    </row>
    <row r="45" spans="1:14" ht="30" customHeight="1" x14ac:dyDescent="0.2">
      <c r="A45" s="57"/>
      <c r="B45" s="17" t="s">
        <v>6</v>
      </c>
      <c r="C45" s="68" t="s">
        <v>65</v>
      </c>
      <c r="D45" s="13" t="str">
        <f>IF(OR(ES="",D44=""),"Jour",IF(D44="Nouvelle installation",CONCATENATE("Jour:              ",VLOOKUP(ES,$P$16:$V$19,2)," dB"),CONCATENATE("Jour:              ",VLOOKUP(ES,$P$16:$V$19,5)," dB")))</f>
        <v>Jour:              50 dB</v>
      </c>
      <c r="E45" s="13" t="str">
        <f>IF(OR(ES="",D44=""),"Soir",IF(D44="Nouvelle installation",CONCATENATE("Soir:                ",VLOOKUP(ES,$P$16:$V$19,3)," dB"),CONCATENATE("Soir:                ",VLOOKUP(ES,$P$16:$V$19,6)," dB")))</f>
        <v>Soir:                45 dB</v>
      </c>
      <c r="F45" s="13" t="str">
        <f>IF(OR(ES="",D44=""),"Nuit",IF(D44="Nouvelle installation",CONCATENATE("Nuit:                ",VLOOKUP(ES,$P$16:$V$19,4)," dB"),CONCATENATE("Nuit:                ",VLOOKUP(ES,$P$16:$V$19,7)," dB")))</f>
        <v>Nuit:                40 dB</v>
      </c>
      <c r="G45" s="60"/>
      <c r="H45" s="24"/>
      <c r="I45" s="17" t="s">
        <v>6</v>
      </c>
      <c r="J45" s="68" t="s">
        <v>65</v>
      </c>
      <c r="K45" s="13" t="str">
        <f>IF(OR(ES="",K44=""),"Jour",IF(K44="Nouvelle installation",CONCATENATE("Jour:              ",VLOOKUP(ES,$P$6:$V$9,2)," dB"),CONCATENATE("Jour:              ",VLOOKUP(ES,$P$6:$V$9,5)," dB")))</f>
        <v>Jour:              40 dB</v>
      </c>
      <c r="L45" s="13" t="str">
        <f>IF(OR(ES="",K44=""),"Soir",IF(K44="Nouvelle installation",CONCATENATE("Soir:                ",VLOOKUP(ES,$P$6:$V$9,3)," dB"),CONCATENATE("Soir:                ",VLOOKUP(ES,$P$6:$V$9,6)," dB")))</f>
        <v>Soir:                35 dB</v>
      </c>
      <c r="M45" s="13" t="str">
        <f>IF(OR(ES="",K44=""),"Nuit",IF(K44="Nouvelle installation",CONCATENATE("Nuit:                ",VLOOKUP(ES,$P$6:$V$9,4)," dB"),CONCATENATE("Nuit:                ",VLOOKUP(ES,$P$6:$V$9,7)," dB")))</f>
        <v>Nuit:                30 dB</v>
      </c>
      <c r="N45" s="23"/>
    </row>
    <row r="46" spans="1:14" ht="30" customHeight="1" x14ac:dyDescent="0.2">
      <c r="A46" s="57"/>
      <c r="B46" s="120">
        <f>IF(F42="","",F42)</f>
        <v>43.576759987667806</v>
      </c>
      <c r="C46" s="126" t="str">
        <f>IF(ES="","",ES)</f>
        <v>III</v>
      </c>
      <c r="D46" s="126" t="str">
        <f>IF(OR($B46="",D44=""),"",IF(D44="Nouvelle installation",IF(ROUND($B46,1)&gt;VLOOKUP(ES,$P$16:$V$19,2,FALSE),"Non","Oui"),IF(ROUND($B46,1)&gt;VLOOKUP(ES,$P$16:$V$19,5,FALSE),"Non","Oui")))</f>
        <v>Oui</v>
      </c>
      <c r="E46" s="126" t="str">
        <f>IF(OR($B46="",D44=""),"",IF($D$44="Nouvelle installation",IF(ROUND($B46,1)&gt;VLOOKUP(ES,$P$16:$V$19,3,FALSE),"Non","Oui"),IF(ROUND($B46,1)&gt;VLOOKUP(ES,$P$16:$V$19,6,FALSE),"Non","Oui")))</f>
        <v>Oui</v>
      </c>
      <c r="F46" s="126" t="str">
        <f>IF(OR($B46="",D44=""),"",IF($D$44="Nouvelle installation",IF(ROUND($B46,1)&gt;VLOOKUP(ES,$P$16:$V$19,4,FALSE),"Non","Oui"),IF(ROUND($B46,1)&gt;VLOOKUP(ES,$P$16:$V$19,7,FALSE),"Non","Oui")))</f>
        <v>Non</v>
      </c>
      <c r="G46" s="60"/>
      <c r="H46" s="24"/>
      <c r="I46" s="120">
        <f>IF(M42="","",M42)</f>
        <v>36.205130353360857</v>
      </c>
      <c r="J46" s="126" t="str">
        <f>IF(ES="","",ES)</f>
        <v>III</v>
      </c>
      <c r="K46" s="126" t="str">
        <f>IF(OR($I46="",K44=""),"",IF($K$44="Nouvelle installation",IF(ROUND($I46,1)&gt;VLOOKUP(ES,$P$6:$V$9,2,FALSE),"Non","Oui"),IF(ROUND($B46,1)&gt;VLOOKUP(ES,$P$6:$V$9,5,FALSE),"Non","Oui")))</f>
        <v>Oui</v>
      </c>
      <c r="L46" s="126" t="str">
        <f>IF(OR($I46="",K44=""),"",IF($K$44="Nouvelle installation",IF(ROUND($I46,1)&gt;VLOOKUP(ES,$P$6:$V$9,3,FALSE),"Non","Oui"),IF(ROUND($I46,1)&gt;VLOOKUP(ES,$P$6:$V$9,6,FALSE),"Non","Oui")))</f>
        <v>Non</v>
      </c>
      <c r="M46" s="126" t="str">
        <f>IF(OR($I46="",K44=""),"",IF($K$44="Nouvelle installation",IF(ROUND($I46,1)&gt;VLOOKUP(ES,$P$6:$V$9,4,FALSE),"Non","Oui"),IF(ROUND($I46,1)&gt;VLOOKUP(ES,$P$6:$V$9,7,FALSE),"Non","Oui")))</f>
        <v>Non</v>
      </c>
      <c r="N46" s="23"/>
    </row>
    <row r="47" spans="1:14" ht="12.95" customHeight="1" x14ac:dyDescent="0.2">
      <c r="A47" s="65"/>
      <c r="B47" s="66"/>
      <c r="C47" s="66"/>
      <c r="D47" s="66"/>
      <c r="E47" s="66"/>
      <c r="F47" s="66"/>
      <c r="G47" s="66"/>
      <c r="H47" s="31"/>
      <c r="I47" s="32"/>
      <c r="J47" s="32"/>
      <c r="K47" s="32"/>
      <c r="L47" s="32"/>
      <c r="M47" s="32"/>
      <c r="N47" s="33"/>
    </row>
  </sheetData>
  <sheetProtection selectLockedCells="1"/>
  <customSheetViews>
    <customSheetView guid="{D80D46D6-B8D8-41DE-AADC-BFE1664AC099}" scale="90" showGridLines="0">
      <selection activeCell="Y12" sqref="Y12"/>
      <colBreaks count="1" manualBreakCount="1">
        <brk id="14" max="1048575" man="1"/>
      </colBreaks>
      <pageMargins left="0.7" right="0.7" top="0.75" bottom="0.75" header="0.3" footer="0.3"/>
      <printOptions horizontalCentered="1" verticalCentered="1"/>
      <pageSetup paperSize="9" scale="60" orientation="portrait"/>
      <headerFooter>
        <oddHeader>&amp;LCercle Bruit</oddHeader>
        <oddFooter>&amp;L&amp;F / &amp;A&amp;RSeite &amp;P von&amp;N</oddFooter>
      </headerFooter>
    </customSheetView>
  </customSheetViews>
  <mergeCells count="34">
    <mergeCell ref="D44:F44"/>
    <mergeCell ref="K44:M44"/>
    <mergeCell ref="C30:E30"/>
    <mergeCell ref="J30:L30"/>
    <mergeCell ref="C31:E31"/>
    <mergeCell ref="J31:L31"/>
    <mergeCell ref="C32:E32"/>
    <mergeCell ref="J32:L32"/>
    <mergeCell ref="Q14:S14"/>
    <mergeCell ref="C28:E28"/>
    <mergeCell ref="J28:L28"/>
    <mergeCell ref="C29:E29"/>
    <mergeCell ref="J29:L29"/>
    <mergeCell ref="T14:V14"/>
    <mergeCell ref="B13:F13"/>
    <mergeCell ref="I13:M13"/>
    <mergeCell ref="I9:I10"/>
    <mergeCell ref="T4:V4"/>
    <mergeCell ref="C5:F5"/>
    <mergeCell ref="J5:M5"/>
    <mergeCell ref="J7:M7"/>
    <mergeCell ref="J8:M8"/>
    <mergeCell ref="C9:F9"/>
    <mergeCell ref="J9:M9"/>
    <mergeCell ref="Q4:S4"/>
    <mergeCell ref="J10:M10"/>
    <mergeCell ref="A12:G12"/>
    <mergeCell ref="H12:N12"/>
    <mergeCell ref="P14:P15"/>
    <mergeCell ref="A1:N1"/>
    <mergeCell ref="A2:N2"/>
    <mergeCell ref="C4:F4"/>
    <mergeCell ref="J4:K4"/>
    <mergeCell ref="P4:P5"/>
  </mergeCells>
  <conditionalFormatting sqref="D46:F46">
    <cfRule type="expression" dxfId="14" priority="11">
      <formula>D46="Non"</formula>
    </cfRule>
    <cfRule type="expression" dxfId="13" priority="12">
      <formula>D46="Oui"</formula>
    </cfRule>
  </conditionalFormatting>
  <conditionalFormatting sqref="K46:M46">
    <cfRule type="expression" dxfId="12" priority="9">
      <formula>K46="Non"</formula>
    </cfRule>
    <cfRule type="expression" dxfId="11" priority="10">
      <formula>K46="Oui"</formula>
    </cfRule>
  </conditionalFormatting>
  <conditionalFormatting sqref="B29:F32">
    <cfRule type="expression" dxfId="10" priority="8">
      <formula>$B29="x"</formula>
    </cfRule>
  </conditionalFormatting>
  <conditionalFormatting sqref="B15:F23">
    <cfRule type="expression" dxfId="9" priority="13">
      <formula>$C15=MEDIAN($C$15:$C$23)</formula>
    </cfRule>
  </conditionalFormatting>
  <conditionalFormatting sqref="M15:M23">
    <cfRule type="expression" dxfId="8" priority="14">
      <formula>$J15=MEDIAN($J$15:$J$23)</formula>
    </cfRule>
  </conditionalFormatting>
  <conditionalFormatting sqref="I15:L23">
    <cfRule type="expression" dxfId="7" priority="15">
      <formula>$J15=MEDIAN($J$15:$J$23)</formula>
    </cfRule>
  </conditionalFormatting>
  <conditionalFormatting sqref="B29:B32">
    <cfRule type="expression" dxfId="6" priority="7">
      <formula>COUNTA($B$29:$B$32)&gt;1</formula>
    </cfRule>
  </conditionalFormatting>
  <conditionalFormatting sqref="C29:F32">
    <cfRule type="expression" dxfId="5" priority="6">
      <formula>COUNTA($B$29:$B$32)&gt;1</formula>
    </cfRule>
  </conditionalFormatting>
  <conditionalFormatting sqref="I30:M32 I29 M29">
    <cfRule type="expression" dxfId="4" priority="5">
      <formula>$I29="x"</formula>
    </cfRule>
  </conditionalFormatting>
  <conditionalFormatting sqref="I29:I32">
    <cfRule type="expression" dxfId="3" priority="4">
      <formula>COUNTA($I$29:$I$32)&gt;1</formula>
    </cfRule>
  </conditionalFormatting>
  <conditionalFormatting sqref="J30:M32 M29">
    <cfRule type="expression" dxfId="2" priority="3">
      <formula>COUNTA($I$29:$I$32)&gt;1</formula>
    </cfRule>
  </conditionalFormatting>
  <conditionalFormatting sqref="J29:L29">
    <cfRule type="expression" dxfId="1" priority="2">
      <formula>$B29="x"</formula>
    </cfRule>
  </conditionalFormatting>
  <conditionalFormatting sqref="J29:L29">
    <cfRule type="expression" dxfId="0" priority="1">
      <formula>COUNTA($B$29:$B$32)&gt;1</formula>
    </cfRule>
  </conditionalFormatting>
  <dataValidations count="5">
    <dataValidation type="list" allowBlank="1" showInputMessage="1" showErrorMessage="1" sqref="L42">
      <formula1>"0,2,4,6"</formula1>
    </dataValidation>
    <dataValidation type="list" allowBlank="1" showInputMessage="1" showErrorMessage="1" sqref="C10">
      <formula1>"S1,S1&amp;S2,S5,S1&amp;S5,S1&amp;S2&amp;S5"</formula1>
    </dataValidation>
    <dataValidation type="list" allowBlank="1" showInputMessage="1" showErrorMessage="1" sqref="F7">
      <formula1>"I,II,III,IV"</formula1>
    </dataValidation>
    <dataValidation type="list" allowBlank="1" showInputMessage="1" showErrorMessage="1" sqref="B29:B32 I29:I32">
      <formula1>"x"</formula1>
    </dataValidation>
    <dataValidation type="list" allowBlank="1" showInputMessage="1" showErrorMessage="1" sqref="E42">
      <formula1>"0,2,4,6"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0" orientation="portrait"/>
  <headerFooter>
    <oddHeader>&amp;LCercle Bruit</oddHeader>
    <oddFooter>&amp;L&amp;F / &amp;A&amp;RSeite &amp;P von&amp;N</oddFooter>
  </headerFooter>
  <colBreaks count="1" manualBreakCount="1">
    <brk id="14" max="1048575" man="1"/>
  </colBreak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Schéma de déroulement</vt:lpstr>
      <vt:lpstr>Protocole de mesure_vide</vt:lpstr>
      <vt:lpstr>Protocole de mesure_complété</vt:lpstr>
      <vt:lpstr>'Protocole de mesure_complété'!Bewilligungsdatum</vt:lpstr>
      <vt:lpstr>'Protocole de mesure_vide'!Bewilligungsdatum</vt:lpstr>
      <vt:lpstr>'Protocole de mesure_complété'!ES</vt:lpstr>
      <vt:lpstr>'Protocole de mesure_vide'!ES</vt:lpstr>
      <vt:lpstr>'Protocole de mesure_complété'!Uhrzeit</vt:lpstr>
      <vt:lpstr>'Protocole de mesure_vide'!Uhrzeit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Thomann Georg</dc:creator>
  <cp:lastModifiedBy>Zivildiensteinsatz_2 FALS</cp:lastModifiedBy>
  <cp:lastPrinted>2018-06-27T08:57:34Z</cp:lastPrinted>
  <dcterms:created xsi:type="dcterms:W3CDTF">2017-08-24T05:28:28Z</dcterms:created>
  <dcterms:modified xsi:type="dcterms:W3CDTF">2019-10-03T13:05:13Z</dcterms:modified>
</cp:coreProperties>
</file>