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Webfals\g_Internet_cerclebruit.ch\aa_httpdocs_ONLINE\enforcement\8\"/>
    </mc:Choice>
  </mc:AlternateContent>
  <bookViews>
    <workbookView xWindow="25440" yWindow="825" windowWidth="20730" windowHeight="11760" activeTab="2"/>
  </bookViews>
  <sheets>
    <sheet name="Schema di valutazione" sheetId="7" r:id="rId1"/>
    <sheet name="Protocollo di misurazione" sheetId="4" r:id="rId2"/>
    <sheet name="Protocollo di misurazione (es)" sheetId="5" r:id="rId3"/>
  </sheets>
  <definedNames>
    <definedName name="Bewilligungsdatum" localSheetId="1">'Protocollo di misurazione'!$F$10</definedName>
    <definedName name="Bewilligungsdatum" localSheetId="2">'Protocollo di misurazione (es)'!$F$10</definedName>
    <definedName name="ES" localSheetId="1">'Protocollo di misurazione'!$F$7</definedName>
    <definedName name="ES" localSheetId="2">'Protocollo di misurazione (es)'!$F$7</definedName>
    <definedName name="Uhrzeit" localSheetId="1">'Protocollo di misurazione'!$M$4</definedName>
    <definedName name="Uhrzeit" localSheetId="2">'Protocollo di misurazione (es)'!$M$4</definedName>
  </definedNames>
  <calcPr calcId="162913" refMode="R1C1"/>
</workbook>
</file>

<file path=xl/calcChain.xml><?xml version="1.0" encoding="utf-8"?>
<calcChain xmlns="http://schemas.openxmlformats.org/spreadsheetml/2006/main">
  <c r="M46" i="5" l="1"/>
  <c r="L46" i="5"/>
  <c r="K46" i="5"/>
  <c r="F46" i="5"/>
  <c r="E46" i="5"/>
  <c r="D46" i="5"/>
  <c r="M45" i="4" l="1"/>
  <c r="D45" i="4"/>
  <c r="D44" i="4"/>
  <c r="E46" i="4" s="1"/>
  <c r="K44" i="4"/>
  <c r="M46" i="4" s="1"/>
  <c r="D44" i="5"/>
  <c r="K44" i="5"/>
  <c r="K45" i="5" s="1"/>
  <c r="J46" i="5"/>
  <c r="C46" i="5"/>
  <c r="I44" i="5"/>
  <c r="I42" i="5"/>
  <c r="B42" i="5"/>
  <c r="I40" i="5"/>
  <c r="K38" i="5"/>
  <c r="D38" i="5"/>
  <c r="M35" i="5"/>
  <c r="J42" i="5" s="1"/>
  <c r="F35" i="5"/>
  <c r="C42" i="5" s="1"/>
  <c r="I33" i="5"/>
  <c r="I27" i="5"/>
  <c r="J25" i="5"/>
  <c r="I25" i="5"/>
  <c r="E25" i="5"/>
  <c r="C38" i="5" s="1"/>
  <c r="F38" i="5" s="1"/>
  <c r="D42" i="5" s="1"/>
  <c r="C25" i="5"/>
  <c r="M23" i="5"/>
  <c r="L23" i="5"/>
  <c r="F23" i="5"/>
  <c r="E23" i="5"/>
  <c r="M22" i="5"/>
  <c r="L22" i="5"/>
  <c r="F22" i="5"/>
  <c r="E22" i="5"/>
  <c r="M21" i="5"/>
  <c r="L21" i="5"/>
  <c r="F21" i="5"/>
  <c r="E21" i="5"/>
  <c r="M20" i="5"/>
  <c r="L20" i="5"/>
  <c r="F20" i="5"/>
  <c r="E20" i="5"/>
  <c r="M19" i="5"/>
  <c r="L19" i="5"/>
  <c r="F19" i="5"/>
  <c r="E19" i="5"/>
  <c r="M18" i="5"/>
  <c r="L18" i="5"/>
  <c r="F18" i="5"/>
  <c r="E18" i="5"/>
  <c r="M17" i="5"/>
  <c r="L17" i="5"/>
  <c r="L25" i="5" s="1"/>
  <c r="J38" i="5" s="1"/>
  <c r="F17" i="5"/>
  <c r="E17" i="5"/>
  <c r="M16" i="5"/>
  <c r="L16" i="5"/>
  <c r="F16" i="5"/>
  <c r="E16" i="5"/>
  <c r="M15" i="5"/>
  <c r="L15" i="5"/>
  <c r="F15" i="5"/>
  <c r="E15" i="5"/>
  <c r="I13" i="5"/>
  <c r="E45" i="4" l="1"/>
  <c r="D46" i="4"/>
  <c r="F45" i="4"/>
  <c r="F46" i="4"/>
  <c r="L45" i="4"/>
  <c r="K46" i="4"/>
  <c r="L46" i="4"/>
  <c r="K45" i="4"/>
  <c r="D45" i="5"/>
  <c r="L45" i="5"/>
  <c r="M45" i="5"/>
  <c r="F45" i="5"/>
  <c r="E45" i="5"/>
  <c r="M38" i="5"/>
  <c r="K42" i="5" s="1"/>
  <c r="M42" i="5" s="1"/>
  <c r="I46" i="5" s="1"/>
  <c r="F42" i="5"/>
  <c r="B46" i="5" s="1"/>
  <c r="I42" i="4" l="1"/>
  <c r="B42" i="4"/>
  <c r="M35" i="4"/>
  <c r="F35" i="4"/>
  <c r="I25" i="4" l="1"/>
  <c r="M42" i="4" l="1"/>
  <c r="D38" i="4"/>
  <c r="K38" i="4"/>
  <c r="C42" i="4"/>
  <c r="J42" i="4"/>
  <c r="I40" i="4"/>
  <c r="I44" i="4"/>
  <c r="I27" i="4"/>
  <c r="I13" i="4"/>
  <c r="I33" i="4"/>
  <c r="L23" i="4" l="1"/>
  <c r="M23" i="4"/>
  <c r="E23" i="4"/>
  <c r="F23" i="4"/>
  <c r="L22" i="4"/>
  <c r="M22" i="4"/>
  <c r="E22" i="4"/>
  <c r="F22" i="4"/>
  <c r="L21" i="4"/>
  <c r="M21" i="4"/>
  <c r="E21" i="4"/>
  <c r="F21" i="4"/>
  <c r="L20" i="4"/>
  <c r="M20" i="4"/>
  <c r="E20" i="4"/>
  <c r="F20" i="4"/>
  <c r="L19" i="4"/>
  <c r="M19" i="4"/>
  <c r="E19" i="4"/>
  <c r="F19" i="4"/>
  <c r="L18" i="4"/>
  <c r="L25" i="4" s="1"/>
  <c r="J38" i="4" s="1"/>
  <c r="M38" i="4" s="1"/>
  <c r="M18" i="4"/>
  <c r="E18" i="4"/>
  <c r="F18" i="4"/>
  <c r="L17" i="4"/>
  <c r="M17" i="4"/>
  <c r="E17" i="4"/>
  <c r="F17" i="4"/>
  <c r="L16" i="4"/>
  <c r="M16" i="4"/>
  <c r="E16" i="4"/>
  <c r="F16" i="4"/>
  <c r="L15" i="4"/>
  <c r="M15" i="4"/>
  <c r="E15" i="4"/>
  <c r="E25" i="4" s="1"/>
  <c r="C38" i="4" s="1"/>
  <c r="F38" i="4" s="1"/>
  <c r="D42" i="4" s="1"/>
  <c r="F15" i="4"/>
  <c r="J25" i="4"/>
  <c r="C25" i="4"/>
  <c r="J46" i="4"/>
  <c r="C46" i="4"/>
  <c r="F42" i="4" l="1"/>
  <c r="B46" i="4" s="1"/>
  <c r="I46" i="4"/>
  <c r="K42" i="4"/>
</calcChain>
</file>

<file path=xl/comments1.xml><?xml version="1.0" encoding="utf-8"?>
<comments xmlns="http://schemas.openxmlformats.org/spreadsheetml/2006/main">
  <authors>
    <author>Thomann Georg</author>
  </authors>
  <commentList>
    <comment ref="G44" authorId="0" shapeId="0">
      <text>
        <r>
          <rPr>
            <sz val="9"/>
            <color indexed="81"/>
            <rFont val="Tahoma"/>
            <family val="2"/>
          </rPr>
          <t xml:space="preserve">Hier wird automatisch aufgrund des Bewilligungsdatum eingeblendet, ob es sich um eine Neuanlage oder eine bestehende Anlage handelt.
</t>
        </r>
      </text>
    </comment>
    <comment ref="N44" authorId="0" shapeId="0">
      <text>
        <r>
          <rPr>
            <sz val="9"/>
            <color indexed="81"/>
            <rFont val="Tahoma"/>
            <family val="2"/>
          </rPr>
          <t xml:space="preserve">Hier wird automatisch aufgrund des Bewilligungsdatum eingeblendet, ob es sich um eine Neuanlage oder eine bestehende Anlage handelt.
</t>
        </r>
      </text>
    </comment>
  </commentList>
</comments>
</file>

<file path=xl/comments2.xml><?xml version="1.0" encoding="utf-8"?>
<comments xmlns="http://schemas.openxmlformats.org/spreadsheetml/2006/main">
  <authors>
    <author>Thomann Georg</author>
  </authors>
  <commentList>
    <comment ref="G44" authorId="0" shapeId="0">
      <text>
        <r>
          <rPr>
            <sz val="9"/>
            <color indexed="81"/>
            <rFont val="Tahoma"/>
            <family val="2"/>
          </rPr>
          <t xml:space="preserve">Hier wird automatisch aufgrund des Bewilligungsdatum eingeblendet, ob es sich um eine Neuanlage oder eine bestehende Anlage handelt.
</t>
        </r>
      </text>
    </comment>
    <comment ref="N44" authorId="0" shapeId="0">
      <text>
        <r>
          <rPr>
            <sz val="9"/>
            <color indexed="81"/>
            <rFont val="Tahoma"/>
            <family val="2"/>
          </rPr>
          <t xml:space="preserve">Hier wird automatisch aufgrund des Bewilligungsdatum eingeblendet, ob es sich um eine Neuanlage oder eine bestehende Anlage handelt.
</t>
        </r>
      </text>
    </comment>
  </commentList>
</comments>
</file>

<file path=xl/sharedStrings.xml><?xml version="1.0" encoding="utf-8"?>
<sst xmlns="http://schemas.openxmlformats.org/spreadsheetml/2006/main" count="274" uniqueCount="91">
  <si>
    <t>Rang</t>
  </si>
  <si>
    <t>Tag</t>
  </si>
  <si>
    <t>Abend</t>
  </si>
  <si>
    <t>Nacht</t>
  </si>
  <si>
    <t>I</t>
  </si>
  <si>
    <t>II</t>
  </si>
  <si>
    <t>III</t>
  </si>
  <si>
    <t>IV</t>
  </si>
  <si>
    <r>
      <t>K</t>
    </r>
    <r>
      <rPr>
        <i/>
        <vertAlign val="subscript"/>
        <sz val="10"/>
        <color rgb="FF000000"/>
        <rFont val="Arial"/>
        <family val="2"/>
      </rPr>
      <t>G</t>
    </r>
  </si>
  <si>
    <r>
      <t>L</t>
    </r>
    <r>
      <rPr>
        <b/>
        <i/>
        <vertAlign val="subscript"/>
        <sz val="10"/>
        <color theme="1"/>
        <rFont val="Arial"/>
        <family val="2"/>
      </rPr>
      <t xml:space="preserve">A,eq,m,10s </t>
    </r>
    <r>
      <rPr>
        <b/>
        <i/>
        <sz val="10"/>
        <color theme="1"/>
        <rFont val="Arial"/>
        <family val="2"/>
      </rPr>
      <t xml:space="preserve"> </t>
    </r>
  </si>
  <si>
    <r>
      <t>L</t>
    </r>
    <r>
      <rPr>
        <b/>
        <i/>
        <vertAlign val="subscript"/>
        <sz val="10"/>
        <color theme="1"/>
        <rFont val="Arial"/>
        <family val="2"/>
      </rPr>
      <t xml:space="preserve">r,m </t>
    </r>
  </si>
  <si>
    <r>
      <t>+ K</t>
    </r>
    <r>
      <rPr>
        <b/>
        <i/>
        <vertAlign val="subscript"/>
        <sz val="10"/>
        <color theme="1"/>
        <rFont val="Arial"/>
        <family val="2"/>
      </rPr>
      <t>G</t>
    </r>
  </si>
  <si>
    <r>
      <t>+ K</t>
    </r>
    <r>
      <rPr>
        <b/>
        <i/>
        <vertAlign val="subscript"/>
        <sz val="10"/>
        <color theme="1"/>
        <rFont val="Arial"/>
        <family val="2"/>
      </rPr>
      <t>C-A</t>
    </r>
  </si>
  <si>
    <r>
      <t>= L</t>
    </r>
    <r>
      <rPr>
        <b/>
        <i/>
        <vertAlign val="subscript"/>
        <sz val="10"/>
        <color theme="1"/>
        <rFont val="Arial"/>
        <family val="2"/>
      </rPr>
      <t xml:space="preserve">r,m </t>
    </r>
  </si>
  <si>
    <r>
      <t>ΔL</t>
    </r>
    <r>
      <rPr>
        <i/>
        <vertAlign val="subscript"/>
        <sz val="10"/>
        <color theme="1"/>
        <rFont val="Arial"/>
        <family val="2"/>
      </rPr>
      <t>C-A</t>
    </r>
    <r>
      <rPr>
        <i/>
        <sz val="10"/>
        <color theme="1"/>
        <rFont val="Arial"/>
        <family val="2"/>
      </rPr>
      <t>:</t>
    </r>
  </si>
  <si>
    <r>
      <t>L</t>
    </r>
    <r>
      <rPr>
        <i/>
        <vertAlign val="subscript"/>
        <sz val="10"/>
        <color theme="1"/>
        <rFont val="Arial"/>
        <family val="2"/>
      </rPr>
      <t>A,eq,G</t>
    </r>
  </si>
  <si>
    <r>
      <t>L</t>
    </r>
    <r>
      <rPr>
        <i/>
        <vertAlign val="subscript"/>
        <sz val="10"/>
        <color theme="1"/>
        <rFont val="Arial"/>
        <family val="2"/>
      </rPr>
      <t>C,eq,G</t>
    </r>
  </si>
  <si>
    <r>
      <t>ΔL</t>
    </r>
    <r>
      <rPr>
        <i/>
        <vertAlign val="subscript"/>
        <sz val="10"/>
        <color theme="1"/>
        <rFont val="Arial"/>
        <family val="2"/>
      </rPr>
      <t>C-A</t>
    </r>
    <r>
      <rPr>
        <i/>
        <sz val="10"/>
        <color theme="1"/>
        <rFont val="Arial"/>
        <family val="2"/>
      </rPr>
      <t xml:space="preserve"> </t>
    </r>
  </si>
  <si>
    <r>
      <t>L</t>
    </r>
    <r>
      <rPr>
        <i/>
        <vertAlign val="subscript"/>
        <sz val="10"/>
        <color theme="1"/>
        <rFont val="Arial"/>
        <family val="2"/>
      </rPr>
      <t>C,eq,m,10s</t>
    </r>
  </si>
  <si>
    <r>
      <t>L</t>
    </r>
    <r>
      <rPr>
        <i/>
        <vertAlign val="subscript"/>
        <sz val="10"/>
        <color theme="1"/>
        <rFont val="Arial"/>
        <family val="2"/>
      </rPr>
      <t>A,eq,m,10s</t>
    </r>
  </si>
  <si>
    <r>
      <t>K</t>
    </r>
    <r>
      <rPr>
        <b/>
        <i/>
        <vertAlign val="subscript"/>
        <sz val="10"/>
        <color theme="1"/>
        <rFont val="Arial"/>
        <family val="2"/>
      </rPr>
      <t>C-A</t>
    </r>
  </si>
  <si>
    <t>≤ 12 dB?</t>
  </si>
  <si>
    <t>Max - Min:</t>
  </si>
  <si>
    <r>
      <t>+ K</t>
    </r>
    <r>
      <rPr>
        <b/>
        <i/>
        <vertAlign val="subscript"/>
        <sz val="10"/>
        <color theme="1"/>
        <rFont val="Arial"/>
        <family val="2"/>
      </rPr>
      <t>H</t>
    </r>
  </si>
  <si>
    <t>Misurazione e valutazione del  rumore prodotto dalla musica (S1; S5) e dalla clientela (S2) sul luogo di immissione</t>
  </si>
  <si>
    <t>A1) Luogo delle immissioni:</t>
  </si>
  <si>
    <t>A3) Misurazione:</t>
  </si>
  <si>
    <t>Dalle ore:</t>
  </si>
  <si>
    <t>Alle ore:</t>
  </si>
  <si>
    <t>Data:</t>
  </si>
  <si>
    <t>Fonometro:</t>
  </si>
  <si>
    <t>Nome, Cognome:</t>
  </si>
  <si>
    <t>Osservazioni:</t>
  </si>
  <si>
    <t>Comune:</t>
  </si>
  <si>
    <t>Via:</t>
  </si>
  <si>
    <t>Piano:</t>
  </si>
  <si>
    <t>Abitazione:</t>
  </si>
  <si>
    <t>Nome dell'azienda:</t>
  </si>
  <si>
    <t>A2) Luogo delle emissioni:</t>
  </si>
  <si>
    <t>Approvato il:</t>
  </si>
  <si>
    <t>Rumore trasmesso per via solida (Luogo: al centro dei locali con le porte e le finestre chiuse)</t>
  </si>
  <si>
    <t>Ora</t>
  </si>
  <si>
    <t>Durata in 
secondi</t>
  </si>
  <si>
    <r>
      <rPr>
        <u/>
        <sz val="8"/>
        <color theme="1"/>
        <rFont val="Arial"/>
        <family val="2"/>
      </rPr>
      <t>senza</t>
    </r>
    <r>
      <rPr>
        <sz val="8"/>
        <color theme="1"/>
        <rFont val="Arial"/>
        <family val="2"/>
      </rPr>
      <t xml:space="preserve"> rumori di fondo</t>
    </r>
  </si>
  <si>
    <r>
      <rPr>
        <u/>
        <sz val="8"/>
        <color theme="1"/>
        <rFont val="Arial"/>
        <family val="2"/>
      </rPr>
      <t>con</t>
    </r>
    <r>
      <rPr>
        <sz val="8"/>
        <color theme="1"/>
        <rFont val="Arial"/>
        <family val="2"/>
      </rPr>
      <t xml:space="preserve"> rumori di fondo</t>
    </r>
  </si>
  <si>
    <t>Formula 4</t>
  </si>
  <si>
    <t>Formula 3</t>
  </si>
  <si>
    <t>Formula 2</t>
  </si>
  <si>
    <t>Formula 1</t>
  </si>
  <si>
    <t>Rango</t>
  </si>
  <si>
    <t>Giorno</t>
  </si>
  <si>
    <t>Sera</t>
  </si>
  <si>
    <t>Notte</t>
  </si>
  <si>
    <t>Impianti esistenti
(autorizzati prima del 01.01.1985)</t>
  </si>
  <si>
    <t>Impianti nuovi
(autorizzati dopo il 01.01.1985)</t>
  </si>
  <si>
    <t>GS</t>
  </si>
  <si>
    <t>Constatazione</t>
  </si>
  <si>
    <t>Criterio</t>
  </si>
  <si>
    <t>Il rumore misurato è nettamente più forte del rumore di fondo</t>
  </si>
  <si>
    <t>Durante la misurazione il rumore di fondo è nettamente udibile</t>
  </si>
  <si>
    <t>Durante la misurazione il rumore di fondo è uguale alla musica</t>
  </si>
  <si>
    <t>Formula 5</t>
  </si>
  <si>
    <r>
      <t>senza</t>
    </r>
    <r>
      <rPr>
        <sz val="8"/>
        <color theme="1"/>
        <rFont val="Arial"/>
        <family val="2"/>
      </rPr>
      <t xml:space="preserve"> rumori di fondo</t>
    </r>
  </si>
  <si>
    <t>Durante la misurazione il rumore di fondo è leggermente udibile</t>
  </si>
  <si>
    <t>Determinazione dell'inquinamento fonico legato all'esercizio degli edifici pubblici</t>
  </si>
  <si>
    <t>Operatore:</t>
  </si>
  <si>
    <t>Fonte di rumore:</t>
  </si>
  <si>
    <t>Rumore trasmesso per via aerea (Luogo: al centro delle finestre aperte)</t>
  </si>
  <si>
    <t>Orario</t>
  </si>
  <si>
    <t>B) Misurazione Leq 10 secondi</t>
  </si>
  <si>
    <t>C1) Fattore di correzione del rumore di fondo in base all'udibilità</t>
  </si>
  <si>
    <t>C2) Fattore di correzione del rumore di fondo in base alle misurazioni</t>
  </si>
  <si>
    <t>C3 Fattore di correzione del rumore a basse frequenze</t>
  </si>
  <si>
    <t>2c) Fattore di correzione del rumore a basse frequenze</t>
  </si>
  <si>
    <t>D) Livello sonoro di valutazione:</t>
  </si>
  <si>
    <t>E) Valori di riferimentoi rispettati per</t>
  </si>
  <si>
    <t>Tabella 1: Valori di riferimento per il rumore trasmesso per via solida (dB)</t>
  </si>
  <si>
    <t>Tabella 2: Valori di riferimento per il rumore trasmesso per via aerea (dB)</t>
  </si>
  <si>
    <t>Seldwyla</t>
  </si>
  <si>
    <t>Gasse 2</t>
  </si>
  <si>
    <t>Meier</t>
  </si>
  <si>
    <t>Halligalli Musik &amp; Tanz</t>
  </si>
  <si>
    <t>S1&amp;S2&amp;S5</t>
  </si>
  <si>
    <t>B&amp;K2000</t>
  </si>
  <si>
    <t>Franz Muster</t>
  </si>
  <si>
    <t>Ingenierbüro Muster GmbH</t>
  </si>
  <si>
    <t>Leichter Regen, wenig Autoverkehr,</t>
  </si>
  <si>
    <t>vereinzelt Trolleybusse</t>
  </si>
  <si>
    <t>x</t>
  </si>
  <si>
    <t>E) Valori di riferimento rispettati per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</si>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</sst>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;@"/>
    <numFmt numFmtId="165" formatCode="0.0\ &quot;dB&quot;"/>
    <numFmt numFmtId="166" formatCode="0\ &quot;dB&quot;"/>
    <numFmt numFmtId="167" formatCode="dd/mm/yy;@"/>
  </numFmts>
  <fonts count="2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u/>
      <sz val="10"/>
      <color theme="1"/>
      <name val="Arial"/>
      <family val="2"/>
    </font>
    <font>
      <i/>
      <sz val="10"/>
      <color rgb="FF000000"/>
      <name val="Arial"/>
      <family val="2"/>
    </font>
    <font>
      <i/>
      <vertAlign val="subscript"/>
      <sz val="10"/>
      <color rgb="FF000000"/>
      <name val="Arial"/>
      <family val="2"/>
    </font>
    <font>
      <sz val="9"/>
      <color theme="1"/>
      <name val="Arial"/>
      <family val="2"/>
    </font>
    <font>
      <b/>
      <i/>
      <sz val="10"/>
      <color theme="1"/>
      <name val="Arial"/>
      <family val="2"/>
    </font>
    <font>
      <b/>
      <i/>
      <vertAlign val="subscript"/>
      <sz val="10"/>
      <color theme="1"/>
      <name val="Arial"/>
      <family val="2"/>
    </font>
    <font>
      <sz val="9"/>
      <color indexed="81"/>
      <name val="Tahoma"/>
      <family val="2"/>
    </font>
    <font>
      <i/>
      <vertAlign val="subscript"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u/>
      <sz val="8"/>
      <color theme="1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24" xfId="0" applyFont="1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1" fillId="3" borderId="24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horizontal="left" vertical="center"/>
    </xf>
    <xf numFmtId="0" fontId="0" fillId="3" borderId="27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24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 wrapText="1"/>
    </xf>
    <xf numFmtId="0" fontId="0" fillId="4" borderId="0" xfId="0" applyFill="1" applyBorder="1" applyAlignment="1">
      <alignment horizontal="left" vertical="center"/>
    </xf>
    <xf numFmtId="0" fontId="0" fillId="4" borderId="27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20" fontId="0" fillId="0" borderId="1" xfId="0" applyNumberFormat="1" applyFill="1" applyBorder="1" applyAlignment="1" applyProtection="1">
      <alignment horizontal="center" vertical="center"/>
      <protection locked="0"/>
    </xf>
    <xf numFmtId="165" fontId="0" fillId="0" borderId="1" xfId="0" applyNumberFormat="1" applyFill="1" applyBorder="1" applyAlignment="1" applyProtection="1">
      <alignment horizontal="center" vertical="center"/>
      <protection locked="0"/>
    </xf>
    <xf numFmtId="166" fontId="0" fillId="0" borderId="1" xfId="0" applyNumberForma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4" borderId="22" xfId="0" applyFont="1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0" fontId="4" fillId="4" borderId="25" xfId="0" applyFont="1" applyFill="1" applyBorder="1" applyAlignment="1">
      <alignment vertical="center"/>
    </xf>
    <xf numFmtId="0" fontId="4" fillId="3" borderId="25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8" fillId="2" borderId="1" xfId="0" quotePrefix="1" applyFont="1" applyFill="1" applyBorder="1" applyAlignment="1">
      <alignment horizontal="center" vertical="center"/>
    </xf>
    <xf numFmtId="0" fontId="7" fillId="4" borderId="28" xfId="0" quotePrefix="1" applyFont="1" applyFill="1" applyBorder="1" applyAlignment="1">
      <alignment vertical="center" wrapText="1"/>
    </xf>
    <xf numFmtId="0" fontId="0" fillId="4" borderId="28" xfId="0" quotePrefix="1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vertical="center"/>
    </xf>
    <xf numFmtId="0" fontId="14" fillId="3" borderId="24" xfId="0" applyFont="1" applyFill="1" applyBorder="1" applyAlignment="1">
      <alignment vertical="center"/>
    </xf>
    <xf numFmtId="0" fontId="14" fillId="3" borderId="2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4" borderId="0" xfId="0" applyFont="1" applyFill="1" applyBorder="1" applyAlignment="1">
      <alignment horizontal="center" vertical="top"/>
    </xf>
    <xf numFmtId="0" fontId="14" fillId="3" borderId="0" xfId="0" applyFont="1" applyFill="1" applyBorder="1" applyAlignment="1">
      <alignment horizontal="center" vertical="top"/>
    </xf>
    <xf numFmtId="0" fontId="15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7" fillId="3" borderId="28" xfId="0" quotePrefix="1" applyFont="1" applyFill="1" applyBorder="1" applyAlignment="1">
      <alignment vertical="center" wrapText="1"/>
    </xf>
    <xf numFmtId="0" fontId="0" fillId="3" borderId="28" xfId="0" quotePrefix="1" applyFont="1" applyFill="1" applyBorder="1" applyAlignment="1">
      <alignment horizontal="center" vertical="center" wrapText="1"/>
    </xf>
    <xf numFmtId="0" fontId="8" fillId="2" borderId="29" xfId="0" quotePrefix="1" applyFont="1" applyFill="1" applyBorder="1" applyAlignment="1">
      <alignment horizontal="center" vertical="center"/>
    </xf>
    <xf numFmtId="0" fontId="8" fillId="2" borderId="30" xfId="0" quotePrefix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165" fontId="0" fillId="0" borderId="29" xfId="0" applyNumberFormat="1" applyFill="1" applyBorder="1" applyAlignment="1" applyProtection="1">
      <alignment horizontal="center" vertical="center"/>
      <protection locked="0"/>
    </xf>
    <xf numFmtId="165" fontId="0" fillId="3" borderId="25" xfId="0" applyNumberFormat="1" applyFill="1" applyBorder="1" applyAlignment="1">
      <alignment horizontal="center" vertical="center"/>
    </xf>
    <xf numFmtId="165" fontId="0" fillId="4" borderId="25" xfId="0" applyNumberForma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165" fontId="0" fillId="5" borderId="1" xfId="0" applyNumberFormat="1" applyFill="1" applyBorder="1" applyAlignment="1">
      <alignment horizontal="center" vertical="center"/>
    </xf>
    <xf numFmtId="165" fontId="0" fillId="5" borderId="1" xfId="0" applyNumberFormat="1" applyFill="1" applyBorder="1" applyAlignment="1" applyProtection="1">
      <alignment horizontal="center" vertical="center"/>
    </xf>
    <xf numFmtId="165" fontId="0" fillId="5" borderId="21" xfId="0" applyNumberFormat="1" applyFill="1" applyBorder="1" applyAlignment="1" applyProtection="1">
      <alignment horizontal="center" vertical="center"/>
    </xf>
    <xf numFmtId="165" fontId="0" fillId="5" borderId="31" xfId="0" applyNumberFormat="1" applyFill="1" applyBorder="1" applyAlignment="1" applyProtection="1">
      <alignment horizontal="center" vertical="center"/>
    </xf>
    <xf numFmtId="165" fontId="0" fillId="5" borderId="21" xfId="0" applyNumberFormat="1" applyFill="1" applyBorder="1" applyAlignment="1">
      <alignment horizontal="center" vertical="center"/>
    </xf>
    <xf numFmtId="165" fontId="0" fillId="5" borderId="30" xfId="0" applyNumberForma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165" fontId="0" fillId="4" borderId="25" xfId="0" applyNumberFormat="1" applyFill="1" applyBorder="1" applyAlignment="1" applyProtection="1">
      <alignment horizontal="center" vertical="center"/>
    </xf>
    <xf numFmtId="165" fontId="0" fillId="3" borderId="25" xfId="0" applyNumberFormat="1" applyFill="1" applyBorder="1" applyAlignment="1" applyProtection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12" fillId="6" borderId="25" xfId="0" applyFont="1" applyFill="1" applyBorder="1" applyAlignment="1">
      <alignment horizontal="left" vertical="center"/>
    </xf>
    <xf numFmtId="0" fontId="0" fillId="6" borderId="25" xfId="0" applyFill="1" applyBorder="1" applyAlignment="1">
      <alignment horizontal="center" vertical="center"/>
    </xf>
    <xf numFmtId="0" fontId="0" fillId="6" borderId="25" xfId="0" applyFill="1" applyBorder="1" applyAlignment="1">
      <alignment horizontal="right" wrapText="1"/>
    </xf>
    <xf numFmtId="0" fontId="0" fillId="6" borderId="26" xfId="0" applyFill="1" applyBorder="1" applyAlignment="1">
      <alignment horizontal="center" vertical="center"/>
    </xf>
    <xf numFmtId="0" fontId="0" fillId="6" borderId="24" xfId="0" applyFill="1" applyBorder="1" applyAlignment="1">
      <alignment vertical="center"/>
    </xf>
    <xf numFmtId="0" fontId="0" fillId="6" borderId="0" xfId="0" applyFill="1" applyBorder="1" applyAlignment="1">
      <alignment horizontal="left"/>
    </xf>
    <xf numFmtId="0" fontId="0" fillId="6" borderId="0" xfId="0" applyFill="1" applyBorder="1" applyAlignment="1"/>
    <xf numFmtId="0" fontId="0" fillId="6" borderId="0" xfId="0" applyFill="1" applyBorder="1" applyAlignment="1">
      <alignment horizontal="right" wrapText="1"/>
    </xf>
    <xf numFmtId="0" fontId="0" fillId="6" borderId="20" xfId="0" applyFill="1" applyBorder="1" applyAlignment="1">
      <alignment vertical="center"/>
    </xf>
    <xf numFmtId="0" fontId="0" fillId="6" borderId="0" xfId="0" applyFill="1" applyAlignment="1">
      <alignment vertical="center"/>
    </xf>
    <xf numFmtId="0" fontId="3" fillId="6" borderId="0" xfId="0" applyFont="1" applyFill="1" applyBorder="1" applyAlignment="1"/>
    <xf numFmtId="0" fontId="0" fillId="6" borderId="0" xfId="0" applyFont="1" applyFill="1" applyBorder="1" applyAlignment="1">
      <alignment horizontal="left"/>
    </xf>
    <xf numFmtId="0" fontId="0" fillId="6" borderId="0" xfId="0" applyFill="1" applyBorder="1" applyAlignment="1">
      <alignment wrapText="1"/>
    </xf>
    <xf numFmtId="0" fontId="0" fillId="6" borderId="0" xfId="0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0" fillId="6" borderId="0" xfId="0" applyFill="1" applyBorder="1" applyAlignment="1">
      <alignment horizontal="right"/>
    </xf>
    <xf numFmtId="0" fontId="0" fillId="6" borderId="0" xfId="0" applyFill="1" applyBorder="1" applyAlignment="1">
      <alignment horizontal="left" wrapText="1"/>
    </xf>
    <xf numFmtId="164" fontId="3" fillId="6" borderId="0" xfId="0" applyNumberFormat="1" applyFont="1" applyFill="1" applyBorder="1" applyAlignment="1" applyProtection="1"/>
    <xf numFmtId="0" fontId="0" fillId="6" borderId="27" xfId="0" applyFill="1" applyBorder="1" applyAlignment="1">
      <alignment vertical="center"/>
    </xf>
    <xf numFmtId="0" fontId="0" fillId="6" borderId="2" xfId="0" applyFill="1" applyBorder="1" applyAlignment="1"/>
    <xf numFmtId="0" fontId="0" fillId="6" borderId="2" xfId="0" applyFill="1" applyBorder="1" applyAlignment="1">
      <alignment horizontal="left" vertical="center" wrapText="1"/>
    </xf>
    <xf numFmtId="0" fontId="0" fillId="6" borderId="8" xfId="0" applyFill="1" applyBorder="1" applyAlignment="1">
      <alignment vertical="center"/>
    </xf>
    <xf numFmtId="0" fontId="3" fillId="7" borderId="2" xfId="0" applyFont="1" applyFill="1" applyBorder="1" applyAlignment="1" applyProtection="1">
      <alignment horizontal="center"/>
      <protection locked="0"/>
    </xf>
    <xf numFmtId="0" fontId="3" fillId="7" borderId="22" xfId="0" applyFont="1" applyFill="1" applyBorder="1" applyAlignment="1" applyProtection="1">
      <alignment horizontal="center"/>
      <protection locked="0"/>
    </xf>
    <xf numFmtId="167" fontId="3" fillId="7" borderId="22" xfId="0" applyNumberFormat="1" applyFont="1" applyFill="1" applyBorder="1" applyAlignment="1" applyProtection="1">
      <alignment horizontal="center"/>
      <protection locked="0"/>
    </xf>
    <xf numFmtId="20" fontId="3" fillId="7" borderId="2" xfId="0" applyNumberFormat="1" applyFont="1" applyFill="1" applyBorder="1" applyAlignment="1" applyProtection="1">
      <alignment horizontal="center" wrapText="1"/>
      <protection locked="0"/>
    </xf>
    <xf numFmtId="0" fontId="16" fillId="2" borderId="2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8" fillId="6" borderId="0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vertical="center"/>
    </xf>
    <xf numFmtId="0" fontId="22" fillId="3" borderId="22" xfId="0" applyFont="1" applyFill="1" applyBorder="1" applyAlignment="1">
      <alignment vertical="center"/>
    </xf>
    <xf numFmtId="0" fontId="22" fillId="3" borderId="25" xfId="0" applyFont="1" applyFill="1" applyBorder="1" applyAlignment="1">
      <alignment vertical="center"/>
    </xf>
    <xf numFmtId="0" fontId="22" fillId="4" borderId="22" xfId="0" applyFont="1" applyFill="1" applyBorder="1" applyAlignment="1">
      <alignment vertical="center"/>
    </xf>
    <xf numFmtId="0" fontId="22" fillId="4" borderId="25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3" fillId="8" borderId="1" xfId="0" applyFont="1" applyFill="1" applyBorder="1" applyAlignment="1">
      <alignment horizontal="center" vertical="center"/>
    </xf>
    <xf numFmtId="0" fontId="23" fillId="9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left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 applyProtection="1">
      <alignment horizontal="left"/>
      <protection locked="0"/>
    </xf>
    <xf numFmtId="0" fontId="0" fillId="6" borderId="0" xfId="0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vertical="center"/>
    </xf>
    <xf numFmtId="0" fontId="0" fillId="2" borderId="14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21" xfId="0" quotePrefix="1" applyFill="1" applyBorder="1" applyAlignment="1">
      <alignment horizontal="center" vertical="center"/>
    </xf>
    <xf numFmtId="0" fontId="0" fillId="2" borderId="22" xfId="0" quotePrefix="1" applyFill="1" applyBorder="1" applyAlignment="1">
      <alignment horizontal="center" vertical="center"/>
    </xf>
    <xf numFmtId="0" fontId="0" fillId="2" borderId="3" xfId="0" quotePrefix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2" fillId="3" borderId="0" xfId="0" applyFont="1" applyFill="1" applyBorder="1" applyAlignment="1">
      <alignment horizontal="left" vertical="center"/>
    </xf>
    <xf numFmtId="0" fontId="19" fillId="2" borderId="23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4" fontId="3" fillId="7" borderId="2" xfId="0" applyNumberFormat="1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28"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gradientFill degree="135">
          <stop position="0">
            <color theme="0"/>
          </stop>
          <stop position="0.5">
            <color theme="9" tint="-0.25098422193060094"/>
          </stop>
          <stop position="1">
            <color theme="0"/>
          </stop>
        </gradient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gradientFill degree="135">
          <stop position="0">
            <color theme="0"/>
          </stop>
          <stop position="0.5">
            <color theme="9" tint="-0.25098422193060094"/>
          </stop>
          <stop position="1">
            <color theme="0"/>
          </stop>
        </gradient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gradientFill degree="135">
          <stop position="0">
            <color theme="0"/>
          </stop>
          <stop position="0.5">
            <color theme="9" tint="-0.25098422193060094"/>
          </stop>
          <stop position="1">
            <color theme="0"/>
          </stop>
        </gradient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gradientFill degree="135">
          <stop position="0">
            <color theme="0"/>
          </stop>
          <stop position="0.5">
            <color theme="9" tint="-0.25098422193060094"/>
          </stop>
          <stop position="1">
            <color theme="0"/>
          </stop>
        </gradient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702468</xdr:colOff>
      <xdr:row>70</xdr:row>
      <xdr:rowOff>46783</xdr:rowOff>
    </xdr:from>
    <xdr:to>
      <xdr:col>4</xdr:col>
      <xdr:colOff>702469</xdr:colOff>
      <xdr:row>71</xdr:row>
      <xdr:rowOff>99995</xdr:rowOff>
    </xdr:to>
    <xdr:cxnSp macro="">
      <xdr:nvCxnSpPr>
        <xdr:cNvPr id="2" name="Gewinkelte Verbindung 62"/>
        <xdr:cNvCxnSpPr>
          <a:stCxn id="8" idx="2"/>
          <a:endCxn id="53" idx="0"/>
        </xdr:cNvCxnSpPr>
      </xdr:nvCxnSpPr>
      <xdr:spPr>
        <a:xfrm rot="16200000" flipH="1">
          <a:off x="3642900" y="11489101"/>
          <a:ext cx="215137" cy="1"/>
        </a:xfrm>
        <a:prstGeom prst="bentConnector3">
          <a:avLst>
            <a:gd name="adj1" fmla="val 50000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238127</xdr:colOff>
      <xdr:row>64</xdr:row>
      <xdr:rowOff>42864</xdr:rowOff>
    </xdr:from>
    <xdr:to>
      <xdr:col>6</xdr:col>
      <xdr:colOff>464338</xdr:colOff>
      <xdr:row>64</xdr:row>
      <xdr:rowOff>47214</xdr:rowOff>
    </xdr:to>
    <xdr:cxnSp macro="">
      <xdr:nvCxnSpPr>
        <xdr:cNvPr id="3" name="Gewinkelte Verbindung 66"/>
        <xdr:cNvCxnSpPr>
          <a:stCxn id="68" idx="3"/>
          <a:endCxn id="69" idx="1"/>
        </xdr:cNvCxnSpPr>
      </xdr:nvCxnSpPr>
      <xdr:spPr>
        <a:xfrm>
          <a:off x="4810127" y="10406064"/>
          <a:ext cx="226211" cy="4350"/>
        </a:xfrm>
        <a:prstGeom prst="bentConnector3">
          <a:avLst>
            <a:gd name="adj1" fmla="val 50000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523875</xdr:colOff>
      <xdr:row>2</xdr:row>
      <xdr:rowOff>107156</xdr:rowOff>
    </xdr:from>
    <xdr:to>
      <xdr:col>12</xdr:col>
      <xdr:colOff>595307</xdr:colOff>
      <xdr:row>74</xdr:row>
      <xdr:rowOff>26177</xdr:rowOff>
    </xdr:to>
    <xdr:grpSp>
      <xdr:nvGrpSpPr>
        <xdr:cNvPr id="4" name="Gruppieren 3"/>
        <xdr:cNvGrpSpPr/>
      </xdr:nvGrpSpPr>
      <xdr:grpSpPr>
        <a:xfrm>
          <a:off x="523875" y="431006"/>
          <a:ext cx="9215432" cy="11577621"/>
          <a:chOff x="0" y="-297656"/>
          <a:chExt cx="9215432" cy="11920521"/>
        </a:xfrm>
      </xdr:grpSpPr>
      <xdr:grpSp>
        <xdr:nvGrpSpPr>
          <xdr:cNvPr id="5" name="Gruppieren 4"/>
          <xdr:cNvGrpSpPr/>
        </xdr:nvGrpSpPr>
        <xdr:grpSpPr>
          <a:xfrm>
            <a:off x="0" y="-297656"/>
            <a:ext cx="9155907" cy="11920521"/>
            <a:chOff x="0" y="-297656"/>
            <a:chExt cx="9155907" cy="11920521"/>
          </a:xfrm>
        </xdr:grpSpPr>
        <xdr:sp macro="" textlink="">
          <xdr:nvSpPr>
            <xdr:cNvPr id="8" name="Rechteck 7"/>
            <xdr:cNvSpPr/>
          </xdr:nvSpPr>
          <xdr:spPr>
            <a:xfrm>
              <a:off x="2131220" y="10458433"/>
              <a:ext cx="2190748" cy="518288"/>
            </a:xfrm>
            <a:prstGeom prst="rect">
              <a:avLst/>
            </a:prstGeom>
            <a:solidFill>
              <a:schemeClr val="bg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de-CH" sz="1100" b="0" u="none">
                  <a:solidFill>
                    <a:schemeClr val="tx1"/>
                  </a:solidFill>
                </a:rPr>
                <a:t>Calcolo</a:t>
              </a:r>
              <a:r>
                <a:rPr lang="de-CH" sz="1100" b="0" u="none" baseline="0">
                  <a:solidFill>
                    <a:schemeClr val="tx1"/>
                  </a:solidFill>
                </a:rPr>
                <a:t> del </a:t>
              </a:r>
              <a:r>
                <a:rPr lang="de-CH" sz="1100" b="0" u="none">
                  <a:solidFill>
                    <a:schemeClr val="tx1"/>
                  </a:solidFill>
                </a:rPr>
                <a:t>livello di valutazione nella</a:t>
              </a:r>
              <a:r>
                <a:rPr lang="de-CH" sz="1100" b="0" u="none" baseline="0">
                  <a:solidFill>
                    <a:schemeClr val="tx1"/>
                  </a:solidFill>
                </a:rPr>
                <a:t> </a:t>
              </a:r>
              <a:r>
                <a:rPr lang="de-CH" sz="1100" b="0" u="none">
                  <a:solidFill>
                    <a:schemeClr val="tx1"/>
                  </a:solidFill>
                </a:rPr>
                <a:t>tabella D (formula 5)</a:t>
              </a:r>
            </a:p>
          </xdr:txBody>
        </xdr:sp>
        <xdr:grpSp>
          <xdr:nvGrpSpPr>
            <xdr:cNvPr id="9" name="Gruppieren 8"/>
            <xdr:cNvGrpSpPr/>
          </xdr:nvGrpSpPr>
          <xdr:grpSpPr>
            <a:xfrm>
              <a:off x="0" y="-297656"/>
              <a:ext cx="9155907" cy="11920521"/>
              <a:chOff x="0" y="-297656"/>
              <a:chExt cx="9155907" cy="11920521"/>
            </a:xfrm>
          </xdr:grpSpPr>
          <xdr:cxnSp macro="">
            <xdr:nvCxnSpPr>
              <xdr:cNvPr id="10" name="Gewinkelte Verbindung 48"/>
              <xdr:cNvCxnSpPr>
                <a:stCxn id="49" idx="2"/>
                <a:endCxn id="8" idx="3"/>
              </xdr:cNvCxnSpPr>
            </xdr:nvCxnSpPr>
            <xdr:spPr>
              <a:xfrm rot="5400000">
                <a:off x="4375347" y="9392217"/>
                <a:ext cx="1274363" cy="1381119"/>
              </a:xfrm>
              <a:prstGeom prst="bentConnector2">
                <a:avLst/>
              </a:prstGeom>
              <a:ln w="19050">
                <a:solidFill>
                  <a:schemeClr val="tx1"/>
                </a:solidFill>
                <a:tailEnd type="arrow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11" name="Gruppieren 10"/>
              <xdr:cNvGrpSpPr/>
            </xdr:nvGrpSpPr>
            <xdr:grpSpPr>
              <a:xfrm>
                <a:off x="0" y="-297656"/>
                <a:ext cx="9155907" cy="11920521"/>
                <a:chOff x="0" y="-297656"/>
                <a:chExt cx="9155907" cy="11920521"/>
              </a:xfrm>
            </xdr:grpSpPr>
            <xdr:cxnSp macro="">
              <xdr:nvCxnSpPr>
                <xdr:cNvPr id="12" name="Gewinkelte Verbindung 1"/>
                <xdr:cNvCxnSpPr>
                  <a:stCxn id="61" idx="2"/>
                  <a:endCxn id="65" idx="0"/>
                </xdr:cNvCxnSpPr>
              </xdr:nvCxnSpPr>
              <xdr:spPr>
                <a:xfrm rot="5400000">
                  <a:off x="7818836" y="4743453"/>
                  <a:ext cx="1173953" cy="83343"/>
                </a:xfrm>
                <a:prstGeom prst="bentConnector3">
                  <a:avLst>
                    <a:gd name="adj1" fmla="val 50000"/>
                  </a:avLst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3" name="Gewinkelte Verbindung 2"/>
                <xdr:cNvCxnSpPr>
                  <a:stCxn id="59" idx="2"/>
                  <a:endCxn id="64" idx="0"/>
                </xdr:cNvCxnSpPr>
              </xdr:nvCxnSpPr>
              <xdr:spPr>
                <a:xfrm rot="16200000" flipH="1">
                  <a:off x="6045399" y="4754762"/>
                  <a:ext cx="1188242" cy="51198"/>
                </a:xfrm>
                <a:prstGeom prst="bentConnector3">
                  <a:avLst>
                    <a:gd name="adj1" fmla="val 50000"/>
                  </a:avLst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14" name="Rechteck 13"/>
                <xdr:cNvSpPr/>
              </xdr:nvSpPr>
              <xdr:spPr>
                <a:xfrm>
                  <a:off x="0" y="-297656"/>
                  <a:ext cx="1583531" cy="1297781"/>
                </a:xfrm>
                <a:prstGeom prst="rect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de-CH" sz="1100" b="1" u="sng">
                      <a:solidFill>
                        <a:schemeClr val="tx1"/>
                      </a:solidFill>
                    </a:rPr>
                    <a:t>A) Registrare</a:t>
                  </a:r>
                  <a:r>
                    <a:rPr lang="de-CH" sz="1100" b="1" u="sng" baseline="0">
                      <a:solidFill>
                        <a:schemeClr val="tx1"/>
                      </a:solidFill>
                    </a:rPr>
                    <a:t> i metadati</a:t>
                  </a:r>
                  <a:r>
                    <a:rPr lang="de-CH" sz="1100" b="1" u="sng">
                      <a:solidFill>
                        <a:schemeClr val="tx1"/>
                      </a:solidFill>
                    </a:rPr>
                    <a:t>: </a:t>
                  </a:r>
                </a:p>
                <a:p>
                  <a:pPr algn="l"/>
                  <a:r>
                    <a:rPr lang="de-CH" sz="1100">
                      <a:solidFill>
                        <a:schemeClr val="tx1"/>
                      </a:solidFill>
                    </a:rPr>
                    <a:t>A1)</a:t>
                  </a:r>
                  <a:r>
                    <a:rPr lang="de-CH" sz="1100" baseline="0">
                      <a:solidFill>
                        <a:schemeClr val="tx1"/>
                      </a:solidFill>
                    </a:rPr>
                    <a:t> L</a:t>
                  </a:r>
                  <a:r>
                    <a:rPr lang="de-CH" sz="1100">
                      <a:solidFill>
                        <a:schemeClr val="tx1"/>
                      </a:solidFill>
                    </a:rPr>
                    <a:t>uogo immissioni</a:t>
                  </a:r>
                </a:p>
                <a:p>
                  <a:pPr algn="l"/>
                  <a:r>
                    <a:rPr lang="de-CH" sz="1100">
                      <a:solidFill>
                        <a:schemeClr val="tx1"/>
                      </a:solidFill>
                    </a:rPr>
                    <a:t>A2)</a:t>
                  </a:r>
                  <a:r>
                    <a:rPr lang="de-CH" sz="1100" baseline="0">
                      <a:solidFill>
                        <a:schemeClr val="tx1"/>
                      </a:solidFill>
                    </a:rPr>
                    <a:t> L</a:t>
                  </a:r>
                  <a:r>
                    <a:rPr lang="de-CH" sz="1100">
                      <a:solidFill>
                        <a:schemeClr val="tx1"/>
                      </a:solidFill>
                    </a:rPr>
                    <a:t>uogo emissioni</a:t>
                  </a:r>
                </a:p>
              </xdr:txBody>
            </xdr:sp>
            <xdr:sp macro="" textlink="">
              <xdr:nvSpPr>
                <xdr:cNvPr id="15" name="Rechteck 14"/>
                <xdr:cNvSpPr/>
              </xdr:nvSpPr>
              <xdr:spPr>
                <a:xfrm>
                  <a:off x="2155031" y="812005"/>
                  <a:ext cx="2833688" cy="502446"/>
                </a:xfrm>
                <a:prstGeom prst="rect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de-CH" sz="1100" b="1" u="sng">
                      <a:solidFill>
                        <a:schemeClr val="tx1"/>
                      </a:solidFill>
                    </a:rPr>
                    <a:t>B) Misurazione</a:t>
                  </a:r>
                  <a:r>
                    <a:rPr lang="de-CH" sz="1100" b="1" u="sng" baseline="0">
                      <a:solidFill>
                        <a:schemeClr val="tx1"/>
                      </a:solidFill>
                    </a:rPr>
                    <a:t> Leq in </a:t>
                  </a:r>
                  <a:r>
                    <a:rPr lang="de-CH" sz="1100" b="1" u="sng">
                      <a:solidFill>
                        <a:schemeClr val="tx1"/>
                      </a:solidFill>
                    </a:rPr>
                    <a:t>10</a:t>
                  </a:r>
                  <a:r>
                    <a:rPr lang="de-CH" sz="1100" b="1" u="sng" baseline="0">
                      <a:solidFill>
                        <a:schemeClr val="tx1"/>
                      </a:solidFill>
                    </a:rPr>
                    <a:t> </a:t>
                  </a:r>
                  <a:r>
                    <a:rPr lang="de-CH" sz="1100" b="1" u="sng">
                      <a:solidFill>
                        <a:schemeClr val="tx1"/>
                      </a:solidFill>
                    </a:rPr>
                    <a:t>secondi</a:t>
                  </a:r>
                  <a:r>
                    <a:rPr lang="de-CH" sz="1100" b="1" u="sng" baseline="0">
                      <a:solidFill>
                        <a:schemeClr val="tx1"/>
                      </a:solidFill>
                    </a:rPr>
                    <a:t>:</a:t>
                  </a:r>
                </a:p>
                <a:p>
                  <a:pPr algn="l"/>
                  <a:r>
                    <a:rPr lang="de-CH" sz="1100" baseline="0">
                      <a:solidFill>
                        <a:schemeClr val="tx1"/>
                      </a:solidFill>
                    </a:rPr>
                    <a:t>Cinque misurazioni singole , ponderate A e C</a:t>
                  </a:r>
                  <a:endParaRPr lang="de-CH" sz="1100">
                    <a:solidFill>
                      <a:schemeClr val="tx1"/>
                    </a:solidFill>
                  </a:endParaRPr>
                </a:p>
              </xdr:txBody>
            </xdr:sp>
            <xdr:sp macro="" textlink="">
              <xdr:nvSpPr>
                <xdr:cNvPr id="16" name="Flussdiagramm: Verzweigung 15"/>
                <xdr:cNvSpPr/>
              </xdr:nvSpPr>
              <xdr:spPr>
                <a:xfrm>
                  <a:off x="59532" y="1709745"/>
                  <a:ext cx="3643313" cy="940594"/>
                </a:xfrm>
                <a:prstGeom prst="flowChartDecision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marL="0" indent="0" algn="ctr"/>
                  <a:r>
                    <a:rPr lang="de-CH" sz="1100" b="0" u="none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rPr>
                    <a:t>Differenza</a:t>
                  </a:r>
                  <a:endParaRPr lang="de-CH" sz="1100" b="0" u="none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endParaRPr>
                </a:p>
                <a:p>
                  <a:pPr marL="0" indent="0" algn="ctr"/>
                  <a:r>
                    <a:rPr lang="de-CH" sz="1100" b="0" u="none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rPr>
                    <a:t>Mas. - Min. &gt; 3dB</a:t>
                  </a:r>
                  <a:endParaRPr lang="de-CH" sz="1100" b="0" u="none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endParaRPr>
                </a:p>
              </xdr:txBody>
            </xdr:sp>
            <xdr:cxnSp macro="">
              <xdr:nvCxnSpPr>
                <xdr:cNvPr id="17" name="Gewinkelte Verbindung 9"/>
                <xdr:cNvCxnSpPr>
                  <a:stCxn id="14" idx="2"/>
                  <a:endCxn id="15" idx="1"/>
                </xdr:cNvCxnSpPr>
              </xdr:nvCxnSpPr>
              <xdr:spPr>
                <a:xfrm rot="16200000" flipH="1">
                  <a:off x="1441847" y="350043"/>
                  <a:ext cx="63103" cy="1363265"/>
                </a:xfrm>
                <a:prstGeom prst="bentConnector2">
                  <a:avLst/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8" name="Gewinkelte Verbindung 10"/>
                <xdr:cNvCxnSpPr>
                  <a:stCxn id="15" idx="2"/>
                  <a:endCxn id="16" idx="0"/>
                </xdr:cNvCxnSpPr>
              </xdr:nvCxnSpPr>
              <xdr:spPr>
                <a:xfrm rot="5400000">
                  <a:off x="2528885" y="666755"/>
                  <a:ext cx="395294" cy="1690686"/>
                </a:xfrm>
                <a:prstGeom prst="bentConnector3">
                  <a:avLst>
                    <a:gd name="adj1" fmla="val 50000"/>
                  </a:avLst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9" name="Gewinkelte Verbindung 11"/>
                <xdr:cNvCxnSpPr>
                  <a:stCxn id="16" idx="3"/>
                  <a:endCxn id="20" idx="0"/>
                </xdr:cNvCxnSpPr>
              </xdr:nvCxnSpPr>
              <xdr:spPr>
                <a:xfrm>
                  <a:off x="3702845" y="2182424"/>
                  <a:ext cx="934640" cy="201215"/>
                </a:xfrm>
                <a:prstGeom prst="bentConnector2">
                  <a:avLst/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20" name="Rechteck 19"/>
                <xdr:cNvSpPr/>
              </xdr:nvSpPr>
              <xdr:spPr>
                <a:xfrm>
                  <a:off x="3952876" y="2383639"/>
                  <a:ext cx="1369218" cy="502446"/>
                </a:xfrm>
                <a:prstGeom prst="rect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de-CH" sz="1100" b="0" u="none">
                      <a:solidFill>
                        <a:schemeClr val="tx1"/>
                      </a:solidFill>
                    </a:rPr>
                    <a:t>Quattro misurazioni supplementari</a:t>
                  </a:r>
                </a:p>
              </xdr:txBody>
            </xdr:sp>
            <xdr:sp macro="" textlink="">
              <xdr:nvSpPr>
                <xdr:cNvPr id="21" name="Flussdiagramm: Verzweigung 20"/>
                <xdr:cNvSpPr/>
              </xdr:nvSpPr>
              <xdr:spPr>
                <a:xfrm>
                  <a:off x="35719" y="3938593"/>
                  <a:ext cx="3643313" cy="945356"/>
                </a:xfrm>
                <a:prstGeom prst="flowChartDecision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marL="0" indent="0" algn="ctr"/>
                  <a:r>
                    <a:rPr lang="de-CH" sz="1100" b="1" u="none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rPr>
                    <a:t>C) Misurazione del livello </a:t>
                  </a:r>
                </a:p>
                <a:p>
                  <a:pPr marL="0" indent="0" algn="ctr"/>
                  <a:r>
                    <a:rPr lang="de-CH" sz="1100" b="1" u="none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rPr>
                    <a:t>di rumore di fondo?</a:t>
                  </a:r>
                  <a:endParaRPr lang="de-CH" sz="1100" b="1" u="none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endParaRPr>
                </a:p>
              </xdr:txBody>
            </xdr:sp>
            <xdr:cxnSp macro="">
              <xdr:nvCxnSpPr>
                <xdr:cNvPr id="22" name="Gewinkelte Verbindung 14"/>
                <xdr:cNvCxnSpPr>
                  <a:stCxn id="20" idx="2"/>
                  <a:endCxn id="23" idx="3"/>
                </xdr:cNvCxnSpPr>
              </xdr:nvCxnSpPr>
              <xdr:spPr>
                <a:xfrm rot="5400000">
                  <a:off x="4141587" y="2828335"/>
                  <a:ext cx="438147" cy="553649"/>
                </a:xfrm>
                <a:prstGeom prst="bentConnector2">
                  <a:avLst/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23" name="Rechteck 22"/>
                <xdr:cNvSpPr/>
              </xdr:nvSpPr>
              <xdr:spPr>
                <a:xfrm>
                  <a:off x="500055" y="3009906"/>
                  <a:ext cx="3583781" cy="633413"/>
                </a:xfrm>
                <a:prstGeom prst="rect">
                  <a:avLst/>
                </a:prstGeom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de-CH" sz="1100" b="0">
                      <a:solidFill>
                        <a:schemeClr val="tx1"/>
                      </a:solidFill>
                    </a:rPr>
                    <a:t>Classificare i valori misurati e definire la</a:t>
                  </a:r>
                  <a:r>
                    <a:rPr lang="de-CH" sz="1100" b="0" baseline="0">
                      <a:solidFill>
                        <a:schemeClr val="tx1"/>
                      </a:solidFill>
                    </a:rPr>
                    <a:t> mediana statistica come livello sonoro rappresentativo in base al rumore ponderato A Leq in 10 sec</a:t>
                  </a:r>
                  <a:endParaRPr lang="de-CH" sz="1100" b="0">
                    <a:solidFill>
                      <a:schemeClr val="tx1"/>
                    </a:solidFill>
                  </a:endParaRPr>
                </a:p>
              </xdr:txBody>
            </xdr:sp>
            <xdr:cxnSp macro="">
              <xdr:nvCxnSpPr>
                <xdr:cNvPr id="24" name="Gewinkelte Verbindung 16"/>
                <xdr:cNvCxnSpPr>
                  <a:stCxn id="16" idx="2"/>
                  <a:endCxn id="23" idx="0"/>
                </xdr:cNvCxnSpPr>
              </xdr:nvCxnSpPr>
              <xdr:spPr>
                <a:xfrm rot="16200000" flipH="1">
                  <a:off x="1906783" y="2624744"/>
                  <a:ext cx="359567" cy="410757"/>
                </a:xfrm>
                <a:prstGeom prst="bentConnector3">
                  <a:avLst>
                    <a:gd name="adj1" fmla="val 50000"/>
                  </a:avLst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5" name="Gewinkelte Verbindung 17"/>
                <xdr:cNvCxnSpPr>
                  <a:stCxn id="23" idx="2"/>
                  <a:endCxn id="21" idx="0"/>
                </xdr:cNvCxnSpPr>
              </xdr:nvCxnSpPr>
              <xdr:spPr>
                <a:xfrm rot="5400000">
                  <a:off x="1927024" y="3573671"/>
                  <a:ext cx="295274" cy="434570"/>
                </a:xfrm>
                <a:prstGeom prst="bentConnector3">
                  <a:avLst>
                    <a:gd name="adj1" fmla="val 50000"/>
                  </a:avLst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26" name="Textfeld 25"/>
                <xdr:cNvSpPr txBox="1"/>
              </xdr:nvSpPr>
              <xdr:spPr>
                <a:xfrm>
                  <a:off x="4048125" y="1952630"/>
                  <a:ext cx="281872" cy="264560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spAutoFit/>
                </a:bodyPr>
                <a:lstStyle/>
                <a:p>
                  <a:r>
                    <a:rPr lang="de-CH" sz="1100"/>
                    <a:t>Si</a:t>
                  </a:r>
                </a:p>
              </xdr:txBody>
            </xdr:sp>
            <xdr:sp macro="" textlink="">
              <xdr:nvSpPr>
                <xdr:cNvPr id="27" name="Textfeld 26"/>
                <xdr:cNvSpPr txBox="1"/>
              </xdr:nvSpPr>
              <xdr:spPr>
                <a:xfrm>
                  <a:off x="1366837" y="2659863"/>
                  <a:ext cx="350096" cy="264560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spAutoFit/>
                </a:bodyPr>
                <a:lstStyle/>
                <a:p>
                  <a:r>
                    <a:rPr lang="de-CH" sz="1100"/>
                    <a:t>No</a:t>
                  </a:r>
                </a:p>
              </xdr:txBody>
            </xdr:sp>
            <xdr:sp macro="" textlink="">
              <xdr:nvSpPr>
                <xdr:cNvPr id="28" name="Rechteck 27"/>
                <xdr:cNvSpPr/>
              </xdr:nvSpPr>
              <xdr:spPr>
                <a:xfrm>
                  <a:off x="3726656" y="5138735"/>
                  <a:ext cx="1656000" cy="518288"/>
                </a:xfrm>
                <a:prstGeom prst="rect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de-CH" sz="1100" b="0" u="none">
                      <a:solidFill>
                        <a:schemeClr val="tx1"/>
                      </a:solidFill>
                    </a:rPr>
                    <a:t>Misurare il rumore di fondo,</a:t>
                  </a:r>
                  <a:r>
                    <a:rPr lang="de-CH" sz="1100" b="0" u="none" baseline="0">
                      <a:solidFill>
                        <a:schemeClr val="tx1"/>
                      </a:solidFill>
                    </a:rPr>
                    <a:t> ponderato</a:t>
                  </a:r>
                  <a:r>
                    <a:rPr lang="de-CH" sz="1100" b="0" u="none">
                      <a:solidFill>
                        <a:schemeClr val="tx1"/>
                      </a:solidFill>
                    </a:rPr>
                    <a:t> A e C</a:t>
                  </a:r>
                </a:p>
              </xdr:txBody>
            </xdr:sp>
            <xdr:sp macro="" textlink="">
              <xdr:nvSpPr>
                <xdr:cNvPr id="29" name="Rechteck 28"/>
                <xdr:cNvSpPr/>
              </xdr:nvSpPr>
              <xdr:spPr>
                <a:xfrm>
                  <a:off x="3738563" y="5853112"/>
                  <a:ext cx="1656000" cy="518287"/>
                </a:xfrm>
                <a:prstGeom prst="rect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de-CH" sz="1100" b="0" u="none">
                      <a:solidFill>
                        <a:schemeClr val="tx1"/>
                      </a:solidFill>
                    </a:rPr>
                    <a:t>Inserire  nella tabella C2 i i valori del livello sonoro </a:t>
                  </a:r>
                </a:p>
              </xdr:txBody>
            </xdr:sp>
            <xdr:cxnSp macro="">
              <xdr:nvCxnSpPr>
                <xdr:cNvPr id="30" name="Gewinkelte Verbindung 22"/>
                <xdr:cNvCxnSpPr>
                  <a:stCxn id="21" idx="3"/>
                  <a:endCxn id="28" idx="0"/>
                </xdr:cNvCxnSpPr>
              </xdr:nvCxnSpPr>
              <xdr:spPr>
                <a:xfrm>
                  <a:off x="3679032" y="4411271"/>
                  <a:ext cx="875624" cy="727464"/>
                </a:xfrm>
                <a:prstGeom prst="bentConnector2">
                  <a:avLst/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1" name="Gewinkelte Verbindung 23"/>
                <xdr:cNvCxnSpPr>
                  <a:stCxn id="28" idx="2"/>
                  <a:endCxn id="29" idx="0"/>
                </xdr:cNvCxnSpPr>
              </xdr:nvCxnSpPr>
              <xdr:spPr>
                <a:xfrm rot="16200000" flipH="1">
                  <a:off x="4462564" y="5749114"/>
                  <a:ext cx="196089" cy="11907"/>
                </a:xfrm>
                <a:prstGeom prst="bentConnector3">
                  <a:avLst>
                    <a:gd name="adj1" fmla="val 50000"/>
                  </a:avLst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32" name="Textfeld 31"/>
                <xdr:cNvSpPr txBox="1"/>
              </xdr:nvSpPr>
              <xdr:spPr>
                <a:xfrm>
                  <a:off x="3902868" y="4131474"/>
                  <a:ext cx="281872" cy="264560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spAutoFit/>
                </a:bodyPr>
                <a:lstStyle/>
                <a:p>
                  <a:r>
                    <a:rPr lang="de-CH" sz="1100"/>
                    <a:t>Si</a:t>
                  </a:r>
                </a:p>
              </xdr:txBody>
            </xdr:sp>
            <xdr:sp macro="" textlink="">
              <xdr:nvSpPr>
                <xdr:cNvPr id="33" name="Rechteck 32"/>
                <xdr:cNvSpPr/>
              </xdr:nvSpPr>
              <xdr:spPr>
                <a:xfrm>
                  <a:off x="535783" y="5150650"/>
                  <a:ext cx="2667000" cy="523050"/>
                </a:xfrm>
                <a:prstGeom prst="rect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de-CH" sz="1100" b="0" u="none">
                      <a:solidFill>
                        <a:schemeClr val="tx1"/>
                      </a:solidFill>
                    </a:rPr>
                    <a:t>Definire l'udibilità del rumore di </a:t>
                  </a:r>
                  <a:r>
                    <a:rPr lang="de-CH" sz="1100" b="0" u="none" baseline="0">
                      <a:solidFill>
                        <a:schemeClr val="tx1"/>
                      </a:solidFill>
                    </a:rPr>
                    <a:t> fondo</a:t>
                  </a:r>
                  <a:r>
                    <a:rPr lang="de-CH" sz="1100" b="0" u="none">
                      <a:solidFill>
                        <a:schemeClr val="tx1"/>
                      </a:solidFill>
                    </a:rPr>
                    <a:t> secondo </a:t>
                  </a:r>
                  <a:r>
                    <a:rPr lang="de-CH" sz="1100" b="0" u="none" baseline="0">
                      <a:solidFill>
                        <a:schemeClr val="tx1"/>
                      </a:solidFill>
                    </a:rPr>
                    <a:t>i criteri previsti n</a:t>
                  </a:r>
                  <a:r>
                    <a:rPr lang="de-CH" sz="1100" b="0" u="none">
                      <a:solidFill>
                        <a:schemeClr val="tx1"/>
                      </a:solidFill>
                    </a:rPr>
                    <a:t>ella tabella</a:t>
                  </a:r>
                  <a:r>
                    <a:rPr lang="de-CH" sz="1100" b="0" u="none" baseline="0">
                      <a:solidFill>
                        <a:schemeClr val="tx1"/>
                      </a:solidFill>
                    </a:rPr>
                    <a:t>  C1</a:t>
                  </a:r>
                  <a:r>
                    <a:rPr lang="de-CH" sz="1100" b="0" u="none">
                      <a:solidFill>
                        <a:schemeClr val="tx1"/>
                      </a:solidFill>
                    </a:rPr>
                    <a:t> </a:t>
                  </a:r>
                </a:p>
              </xdr:txBody>
            </xdr:sp>
            <xdr:sp macro="" textlink="">
              <xdr:nvSpPr>
                <xdr:cNvPr id="34" name="Rechteck 33"/>
                <xdr:cNvSpPr/>
              </xdr:nvSpPr>
              <xdr:spPr>
                <a:xfrm>
                  <a:off x="1045370" y="5862638"/>
                  <a:ext cx="1656000" cy="518287"/>
                </a:xfrm>
                <a:prstGeom prst="rect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de-CH" sz="1100" b="0" u="none">
                      <a:solidFill>
                        <a:schemeClr val="tx1"/>
                      </a:solidFill>
                    </a:rPr>
                    <a:t>Inserire il valore calcolato nella tabella </a:t>
                  </a:r>
                  <a:r>
                    <a:rPr lang="de-CH" sz="1100" b="0" u="none" baseline="0">
                      <a:solidFill>
                        <a:schemeClr val="tx1"/>
                      </a:solidFill>
                    </a:rPr>
                    <a:t> C1</a:t>
                  </a:r>
                  <a:endParaRPr lang="de-CH" sz="1100" b="0" u="none">
                    <a:solidFill>
                      <a:schemeClr val="tx1"/>
                    </a:solidFill>
                  </a:endParaRPr>
                </a:p>
              </xdr:txBody>
            </xdr:sp>
            <xdr:cxnSp macro="">
              <xdr:nvCxnSpPr>
                <xdr:cNvPr id="35" name="Gewinkelte Verbindung 27"/>
                <xdr:cNvCxnSpPr>
                  <a:stCxn id="21" idx="2"/>
                  <a:endCxn id="33" idx="0"/>
                </xdr:cNvCxnSpPr>
              </xdr:nvCxnSpPr>
              <xdr:spPr>
                <a:xfrm rot="16200000" flipH="1">
                  <a:off x="1729979" y="5011345"/>
                  <a:ext cx="266701" cy="11907"/>
                </a:xfrm>
                <a:prstGeom prst="bentConnector3">
                  <a:avLst>
                    <a:gd name="adj1" fmla="val 50000"/>
                  </a:avLst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6" name="Gewinkelte Verbindung 28"/>
                <xdr:cNvCxnSpPr>
                  <a:stCxn id="33" idx="2"/>
                  <a:endCxn id="34" idx="0"/>
                </xdr:cNvCxnSpPr>
              </xdr:nvCxnSpPr>
              <xdr:spPr>
                <a:xfrm rot="16200000" flipH="1">
                  <a:off x="1776858" y="5766124"/>
                  <a:ext cx="188938" cy="4087"/>
                </a:xfrm>
                <a:prstGeom prst="bentConnector3">
                  <a:avLst>
                    <a:gd name="adj1" fmla="val 50000"/>
                  </a:avLst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37" name="Textfeld 36"/>
                <xdr:cNvSpPr txBox="1"/>
              </xdr:nvSpPr>
              <xdr:spPr>
                <a:xfrm>
                  <a:off x="1976438" y="4883951"/>
                  <a:ext cx="350096" cy="264560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spAutoFit/>
                </a:bodyPr>
                <a:lstStyle/>
                <a:p>
                  <a:r>
                    <a:rPr lang="de-CH" sz="1100"/>
                    <a:t>No</a:t>
                  </a:r>
                </a:p>
              </xdr:txBody>
            </xdr:sp>
            <xdr:sp macro="" textlink="">
              <xdr:nvSpPr>
                <xdr:cNvPr id="38" name="Rechteck 37"/>
                <xdr:cNvSpPr/>
              </xdr:nvSpPr>
              <xdr:spPr>
                <a:xfrm>
                  <a:off x="1047748" y="6562736"/>
                  <a:ext cx="1656000" cy="518287"/>
                </a:xfrm>
                <a:prstGeom prst="rect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de-CH" sz="1100" b="0" i="1" u="none" baseline="0">
                      <a:solidFill>
                        <a:schemeClr val="tx1"/>
                      </a:solidFill>
                    </a:rPr>
                    <a:t>K</a:t>
                  </a:r>
                  <a:r>
                    <a:rPr lang="de-CH" sz="1100" b="0" i="1" u="none" baseline="-25000">
                      <a:solidFill>
                        <a:schemeClr val="tx1"/>
                      </a:solidFill>
                    </a:rPr>
                    <a:t>G</a:t>
                  </a:r>
                  <a:r>
                    <a:rPr lang="de-CH" sz="1100" b="0" u="none" baseline="0">
                      <a:solidFill>
                        <a:schemeClr val="tx1"/>
                      </a:solidFill>
                    </a:rPr>
                    <a:t> dalla tabella C1</a:t>
                  </a:r>
                  <a:endParaRPr lang="de-CH" sz="1100" b="0" u="none">
                    <a:solidFill>
                      <a:schemeClr val="tx1"/>
                    </a:solidFill>
                  </a:endParaRPr>
                </a:p>
              </xdr:txBody>
            </xdr:sp>
            <xdr:sp macro="" textlink="">
              <xdr:nvSpPr>
                <xdr:cNvPr id="39" name="Rechteck 38"/>
                <xdr:cNvSpPr/>
              </xdr:nvSpPr>
              <xdr:spPr>
                <a:xfrm>
                  <a:off x="3736179" y="6548450"/>
                  <a:ext cx="1656000" cy="518287"/>
                </a:xfrm>
                <a:prstGeom prst="rect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de-CH" sz="1100" b="0" i="1" u="none" baseline="0">
                      <a:solidFill>
                        <a:schemeClr val="tx1"/>
                      </a:solidFill>
                    </a:rPr>
                    <a:t>K</a:t>
                  </a:r>
                  <a:r>
                    <a:rPr lang="de-CH" sz="1100" b="0" i="1" u="none" baseline="-25000">
                      <a:solidFill>
                        <a:schemeClr val="tx1"/>
                      </a:solidFill>
                    </a:rPr>
                    <a:t>G</a:t>
                  </a:r>
                  <a:r>
                    <a:rPr lang="de-CH" sz="1100" b="0" u="none" baseline="0">
                      <a:solidFill>
                        <a:schemeClr val="tx1"/>
                      </a:solidFill>
                    </a:rPr>
                    <a:t> dalla tabella  C2</a:t>
                  </a:r>
                </a:p>
                <a:p>
                  <a:pPr algn="ctr"/>
                  <a:r>
                    <a:rPr lang="de-CH" sz="1100" b="0" u="none" baseline="0">
                      <a:solidFill>
                        <a:schemeClr val="tx1"/>
                      </a:solidFill>
                    </a:rPr>
                    <a:t>(formula 1)</a:t>
                  </a:r>
                  <a:endParaRPr lang="de-CH" sz="1100" b="0" u="none">
                    <a:solidFill>
                      <a:schemeClr val="tx1"/>
                    </a:solidFill>
                  </a:endParaRPr>
                </a:p>
              </xdr:txBody>
            </xdr:sp>
            <xdr:cxnSp macro="">
              <xdr:nvCxnSpPr>
                <xdr:cNvPr id="40" name="Gewinkelte Verbindung 32"/>
                <xdr:cNvCxnSpPr>
                  <a:stCxn id="29" idx="2"/>
                  <a:endCxn id="39" idx="0"/>
                </xdr:cNvCxnSpPr>
              </xdr:nvCxnSpPr>
              <xdr:spPr>
                <a:xfrm rot="5400000">
                  <a:off x="4476845" y="6458733"/>
                  <a:ext cx="177051" cy="2384"/>
                </a:xfrm>
                <a:prstGeom prst="bentConnector3">
                  <a:avLst>
                    <a:gd name="adj1" fmla="val 50000"/>
                  </a:avLst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41" name="Rechteck 40"/>
                <xdr:cNvSpPr/>
              </xdr:nvSpPr>
              <xdr:spPr>
                <a:xfrm>
                  <a:off x="273849" y="7908147"/>
                  <a:ext cx="2880000" cy="652462"/>
                </a:xfrm>
                <a:prstGeom prst="rect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el-GR" sz="1100" b="0" i="1" u="none" baseline="0">
                      <a:solidFill>
                        <a:schemeClr val="tx1"/>
                      </a:solidFill>
                    </a:rPr>
                    <a:t>Δ</a:t>
                  </a:r>
                  <a:r>
                    <a:rPr lang="de-CH" sz="1100" b="0" i="1" u="none" baseline="0">
                      <a:solidFill>
                        <a:schemeClr val="tx1"/>
                      </a:solidFill>
                    </a:rPr>
                    <a:t>L</a:t>
                  </a:r>
                  <a:r>
                    <a:rPr lang="de-CH" sz="1100" b="0" i="1" u="none" baseline="-25000">
                      <a:solidFill>
                        <a:schemeClr val="tx1"/>
                      </a:solidFill>
                    </a:rPr>
                    <a:t>C-A</a:t>
                  </a:r>
                  <a:r>
                    <a:rPr lang="de-CH" sz="1100" b="0" i="1" u="none" baseline="0">
                      <a:solidFill>
                        <a:schemeClr val="tx1"/>
                      </a:solidFill>
                    </a:rPr>
                    <a:t> "senza rumore di  fondo" dalla tabella</a:t>
                  </a:r>
                  <a:r>
                    <a:rPr lang="de-CH" sz="1100" b="0" i="0" u="none" baseline="0">
                      <a:solidFill>
                        <a:schemeClr val="tx1"/>
                      </a:solidFill>
                    </a:rPr>
                    <a:t>  B:</a:t>
                  </a:r>
                </a:p>
                <a:p>
                  <a:pPr algn="ctr"/>
                  <a:r>
                    <a:rPr lang="de-CH" sz="1100" b="0" i="0" u="none" baseline="0">
                      <a:solidFill>
                        <a:schemeClr val="tx1"/>
                      </a:solidFill>
                    </a:rPr>
                    <a:t>Delta  per livello sonoro rappresentativo</a:t>
                  </a:r>
                </a:p>
                <a:p>
                  <a:pPr algn="ctr"/>
                  <a:r>
                    <a:rPr lang="de-CH" sz="1100" b="0" i="0" u="none" baseline="0">
                      <a:solidFill>
                        <a:schemeClr val="tx1"/>
                      </a:solidFill>
                    </a:rPr>
                    <a:t>(formula 2)</a:t>
                  </a:r>
                  <a:endParaRPr lang="de-CH" sz="1100" b="0" i="0" u="none">
                    <a:solidFill>
                      <a:schemeClr val="tx1"/>
                    </a:solidFill>
                  </a:endParaRPr>
                </a:p>
              </xdr:txBody>
            </xdr:sp>
            <xdr:cxnSp macro="">
              <xdr:nvCxnSpPr>
                <xdr:cNvPr id="42" name="Gewinkelte Verbindung 34"/>
                <xdr:cNvCxnSpPr>
                  <a:stCxn id="38" idx="2"/>
                  <a:endCxn id="41" idx="0"/>
                </xdr:cNvCxnSpPr>
              </xdr:nvCxnSpPr>
              <xdr:spPr>
                <a:xfrm rot="5400000">
                  <a:off x="1381237" y="7413636"/>
                  <a:ext cx="827124" cy="161899"/>
                </a:xfrm>
                <a:prstGeom prst="bentConnector3">
                  <a:avLst>
                    <a:gd name="adj1" fmla="val 50000"/>
                  </a:avLst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3" name="Gewinkelte Verbindung 35"/>
                <xdr:cNvCxnSpPr>
                  <a:stCxn id="39" idx="2"/>
                  <a:endCxn id="45" idx="0"/>
                </xdr:cNvCxnSpPr>
              </xdr:nvCxnSpPr>
              <xdr:spPr>
                <a:xfrm rot="16200000" flipH="1">
                  <a:off x="4281926" y="7348989"/>
                  <a:ext cx="843791" cy="279285"/>
                </a:xfrm>
                <a:prstGeom prst="bentConnector3">
                  <a:avLst>
                    <a:gd name="adj1" fmla="val 50000"/>
                  </a:avLst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44" name="Rechteck 43"/>
                <xdr:cNvSpPr/>
              </xdr:nvSpPr>
              <xdr:spPr>
                <a:xfrm>
                  <a:off x="1021558" y="7198531"/>
                  <a:ext cx="4360068" cy="518287"/>
                </a:xfrm>
                <a:prstGeom prst="rect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de-CH" sz="1100" b="0" u="none">
                      <a:solidFill>
                        <a:schemeClr val="tx1"/>
                      </a:solidFill>
                    </a:rPr>
                    <a:t>C3) correzione </a:t>
                  </a:r>
                  <a:r>
                    <a:rPr lang="de-CH" sz="1100" b="0" u="none" baseline="0">
                      <a:solidFill>
                        <a:schemeClr val="tx1"/>
                      </a:solidFill>
                    </a:rPr>
                    <a:t> per il rumore a basse frequenza </a:t>
                  </a:r>
                </a:p>
                <a:p>
                  <a:pPr algn="ctr"/>
                  <a:r>
                    <a:rPr lang="de-CH" sz="1100" b="0" u="none" baseline="0">
                      <a:solidFill>
                        <a:schemeClr val="tx1"/>
                      </a:solidFill>
                    </a:rPr>
                    <a:t>(formule 2 e 3)</a:t>
                  </a:r>
                  <a:endParaRPr lang="de-CH" sz="1100" b="0" u="none">
                    <a:solidFill>
                      <a:schemeClr val="tx1"/>
                    </a:solidFill>
                  </a:endParaRPr>
                </a:p>
              </xdr:txBody>
            </xdr:sp>
            <xdr:sp macro="" textlink="">
              <xdr:nvSpPr>
                <xdr:cNvPr id="45" name="Rechteck 44"/>
                <xdr:cNvSpPr/>
              </xdr:nvSpPr>
              <xdr:spPr>
                <a:xfrm>
                  <a:off x="3333753" y="7910528"/>
                  <a:ext cx="3019422" cy="652462"/>
                </a:xfrm>
                <a:prstGeom prst="rect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kumimoji="0" lang="el-GR" sz="1100" b="0" i="1" u="none" strike="noStrike" kern="0" cap="none" spc="0" normalizeH="0" baseline="0" noProof="0">
                      <a:ln>
                        <a:noFill/>
                      </a:ln>
                      <a:solidFill>
                        <a:prstClr val="black"/>
                      </a:solidFill>
                      <a:effectLst/>
                      <a:uLnTx/>
                      <a:uFillTx/>
                      <a:latin typeface="+mn-lt"/>
                      <a:ea typeface="+mn-ea"/>
                      <a:cs typeface="+mn-cs"/>
                    </a:rPr>
                    <a:t>Δ</a:t>
                  </a:r>
                  <a:r>
                    <a:rPr kumimoji="0" lang="de-CH" sz="1100" b="0" i="1" u="none" strike="noStrike" kern="0" cap="none" spc="0" normalizeH="0" baseline="0" noProof="0">
                      <a:ln>
                        <a:noFill/>
                      </a:ln>
                      <a:solidFill>
                        <a:prstClr val="black"/>
                      </a:solidFill>
                      <a:effectLst/>
                      <a:uLnTx/>
                      <a:uFillTx/>
                      <a:latin typeface="+mn-lt"/>
                      <a:ea typeface="+mn-ea"/>
                      <a:cs typeface="+mn-cs"/>
                    </a:rPr>
                    <a:t>L</a:t>
                  </a:r>
                  <a:r>
                    <a:rPr kumimoji="0" lang="de-CH" sz="1100" b="0" i="1" u="none" strike="noStrike" kern="0" cap="none" spc="0" normalizeH="0" baseline="-25000" noProof="0">
                      <a:ln>
                        <a:noFill/>
                      </a:ln>
                      <a:solidFill>
                        <a:prstClr val="black"/>
                      </a:solidFill>
                      <a:effectLst/>
                      <a:uLnTx/>
                      <a:uFillTx/>
                      <a:latin typeface="+mn-lt"/>
                      <a:ea typeface="+mn-ea"/>
                      <a:cs typeface="+mn-cs"/>
                    </a:rPr>
                    <a:t>C-A</a:t>
                  </a:r>
                  <a:r>
                    <a:rPr lang="de-CH" sz="1100" b="0" i="1" u="none" baseline="0">
                      <a:solidFill>
                        <a:schemeClr val="tx1"/>
                      </a:solidFill>
                    </a:rPr>
                    <a:t> "con rumore di  fondo"  calcolato mediante  la formula 3  considerando  il livello  del rumore di  fondo ponderato  C e A, dalla tabella C2</a:t>
                  </a:r>
                  <a:endParaRPr lang="de-CH" sz="1100" b="0" i="0" u="none">
                    <a:solidFill>
                      <a:schemeClr val="tx1"/>
                    </a:solidFill>
                  </a:endParaRPr>
                </a:p>
              </xdr:txBody>
            </xdr:sp>
            <xdr:sp macro="" textlink="">
              <xdr:nvSpPr>
                <xdr:cNvPr id="46" name="Flussdiagramm: Verzweigung 45"/>
                <xdr:cNvSpPr/>
              </xdr:nvSpPr>
              <xdr:spPr>
                <a:xfrm>
                  <a:off x="2190751" y="8903496"/>
                  <a:ext cx="2095501" cy="573879"/>
                </a:xfrm>
                <a:prstGeom prst="flowChartDecision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marL="0" indent="0" algn="ctr"/>
                  <a:r>
                    <a:rPr lang="el-GR" sz="1100" b="0" i="1" baseline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a:t>Δ</a:t>
                  </a:r>
                  <a:r>
                    <a:rPr lang="de-CH" sz="1100" b="0" i="1" baseline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a:t>L</a:t>
                  </a:r>
                  <a:r>
                    <a:rPr lang="de-CH" sz="1100" b="0" i="1" baseline="-2500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a:t>C-A</a:t>
                  </a:r>
                  <a:r>
                    <a:rPr lang="de-CH" sz="1100" b="0" i="1" baseline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a:t> </a:t>
                  </a:r>
                  <a:r>
                    <a:rPr lang="de-CH" sz="1100" b="0" i="0" baseline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a:t>≤ 12 dB?</a:t>
                  </a:r>
                  <a:endParaRPr lang="de-CH" sz="1100" b="1" u="none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endParaRPr>
                </a:p>
              </xdr:txBody>
            </xdr:sp>
            <xdr:cxnSp macro="">
              <xdr:nvCxnSpPr>
                <xdr:cNvPr id="47" name="Gewinkelte Verbindung 39"/>
                <xdr:cNvCxnSpPr>
                  <a:stCxn id="45" idx="2"/>
                  <a:endCxn id="46" idx="0"/>
                </xdr:cNvCxnSpPr>
              </xdr:nvCxnSpPr>
              <xdr:spPr>
                <a:xfrm rot="5400000">
                  <a:off x="3870731" y="7930762"/>
                  <a:ext cx="340506" cy="1604962"/>
                </a:xfrm>
                <a:prstGeom prst="bentConnector3">
                  <a:avLst>
                    <a:gd name="adj1" fmla="val 50000"/>
                  </a:avLst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8" name="Gewinkelte Verbindung 40"/>
                <xdr:cNvCxnSpPr>
                  <a:stCxn id="41" idx="2"/>
                  <a:endCxn id="46" idx="0"/>
                </xdr:cNvCxnSpPr>
              </xdr:nvCxnSpPr>
              <xdr:spPr>
                <a:xfrm rot="16200000" flipH="1">
                  <a:off x="2304732" y="7969725"/>
                  <a:ext cx="342887" cy="1524653"/>
                </a:xfrm>
                <a:prstGeom prst="bentConnector3">
                  <a:avLst>
                    <a:gd name="adj1" fmla="val 50000"/>
                  </a:avLst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49" name="Rechteck 48"/>
                <xdr:cNvSpPr/>
              </xdr:nvSpPr>
              <xdr:spPr>
                <a:xfrm>
                  <a:off x="5191118" y="8927308"/>
                  <a:ext cx="1023938" cy="518287"/>
                </a:xfrm>
                <a:prstGeom prst="rect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de-CH" sz="1100" b="0" i="1" u="none" baseline="0">
                      <a:solidFill>
                        <a:schemeClr val="tx1"/>
                      </a:solidFill>
                    </a:rPr>
                    <a:t>K</a:t>
                  </a:r>
                  <a:r>
                    <a:rPr lang="de-CH" sz="1100" b="0" i="1" u="none" baseline="-25000">
                      <a:solidFill>
                        <a:schemeClr val="tx1"/>
                      </a:solidFill>
                    </a:rPr>
                    <a:t>c-A</a:t>
                  </a:r>
                  <a:r>
                    <a:rPr lang="de-CH" sz="1100" b="0" u="none" baseline="0">
                      <a:solidFill>
                        <a:schemeClr val="tx1"/>
                      </a:solidFill>
                    </a:rPr>
                    <a:t> = 3 dB</a:t>
                  </a:r>
                  <a:endParaRPr lang="de-CH" sz="1100" b="0" u="none">
                    <a:solidFill>
                      <a:schemeClr val="tx1"/>
                    </a:solidFill>
                  </a:endParaRPr>
                </a:p>
              </xdr:txBody>
            </xdr:sp>
            <xdr:sp macro="" textlink="">
              <xdr:nvSpPr>
                <xdr:cNvPr id="50" name="Rechteck 49"/>
                <xdr:cNvSpPr/>
              </xdr:nvSpPr>
              <xdr:spPr>
                <a:xfrm>
                  <a:off x="247656" y="8936832"/>
                  <a:ext cx="1023938" cy="518287"/>
                </a:xfrm>
                <a:prstGeom prst="rect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de-CH" sz="1100" b="0" i="1" u="none" baseline="0">
                      <a:solidFill>
                        <a:schemeClr val="tx1"/>
                      </a:solidFill>
                    </a:rPr>
                    <a:t>K</a:t>
                  </a:r>
                  <a:r>
                    <a:rPr lang="de-CH" sz="1100" b="0" i="1" u="none" baseline="-25000">
                      <a:solidFill>
                        <a:schemeClr val="tx1"/>
                      </a:solidFill>
                    </a:rPr>
                    <a:t>c-A</a:t>
                  </a:r>
                  <a:r>
                    <a:rPr lang="de-CH" sz="1100" b="0" u="none" baseline="0">
                      <a:solidFill>
                        <a:schemeClr val="tx1"/>
                      </a:solidFill>
                    </a:rPr>
                    <a:t> = 0 dB</a:t>
                  </a:r>
                  <a:endParaRPr lang="de-CH" sz="1100" b="0" u="none">
                    <a:solidFill>
                      <a:schemeClr val="tx1"/>
                    </a:solidFill>
                  </a:endParaRPr>
                </a:p>
              </xdr:txBody>
            </xdr:sp>
            <xdr:cxnSp macro="">
              <xdr:nvCxnSpPr>
                <xdr:cNvPr id="51" name="Gewinkelte Verbindung 43"/>
                <xdr:cNvCxnSpPr>
                  <a:stCxn id="46" idx="1"/>
                  <a:endCxn id="50" idx="3"/>
                </xdr:cNvCxnSpPr>
              </xdr:nvCxnSpPr>
              <xdr:spPr>
                <a:xfrm rot="10800000" flipV="1">
                  <a:off x="1271595" y="9192817"/>
                  <a:ext cx="919157" cy="5540"/>
                </a:xfrm>
                <a:prstGeom prst="bentConnector3">
                  <a:avLst>
                    <a:gd name="adj1" fmla="val 50000"/>
                  </a:avLst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2" name="Gewinkelte Verbindung 44"/>
                <xdr:cNvCxnSpPr>
                  <a:stCxn id="46" idx="3"/>
                  <a:endCxn id="49" idx="1"/>
                </xdr:cNvCxnSpPr>
              </xdr:nvCxnSpPr>
              <xdr:spPr>
                <a:xfrm flipV="1">
                  <a:off x="4286252" y="9188833"/>
                  <a:ext cx="904866" cy="3984"/>
                </a:xfrm>
                <a:prstGeom prst="bentConnector3">
                  <a:avLst>
                    <a:gd name="adj1" fmla="val 50000"/>
                  </a:avLst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53" name="Rechteck 52"/>
                <xdr:cNvSpPr/>
              </xdr:nvSpPr>
              <xdr:spPr>
                <a:xfrm>
                  <a:off x="261938" y="11196621"/>
                  <a:ext cx="5929313" cy="426244"/>
                </a:xfrm>
                <a:prstGeom prst="rect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de-CH" sz="1100" b="0" u="none">
                      <a:solidFill>
                        <a:schemeClr val="tx1"/>
                      </a:solidFill>
                    </a:rPr>
                    <a:t>E) Valutazione</a:t>
                  </a:r>
                  <a:r>
                    <a:rPr lang="de-CH" sz="1100" b="0" u="none" baseline="0">
                      <a:solidFill>
                        <a:schemeClr val="tx1"/>
                      </a:solidFill>
                    </a:rPr>
                    <a:t>:  verifica se i valori di riferimento  vengono rispettati o meno</a:t>
                  </a:r>
                  <a:endParaRPr lang="de-CH" sz="1100" b="0" u="none">
                    <a:solidFill>
                      <a:schemeClr val="tx1"/>
                    </a:solidFill>
                  </a:endParaRPr>
                </a:p>
              </xdr:txBody>
            </xdr:sp>
            <xdr:cxnSp macro="">
              <xdr:nvCxnSpPr>
                <xdr:cNvPr id="54" name="Gewinkelte Verbindung 47"/>
                <xdr:cNvCxnSpPr>
                  <a:stCxn id="50" idx="2"/>
                  <a:endCxn id="8" idx="1"/>
                </xdr:cNvCxnSpPr>
              </xdr:nvCxnSpPr>
              <xdr:spPr>
                <a:xfrm rot="16200000" flipH="1">
                  <a:off x="813003" y="9401740"/>
                  <a:ext cx="1264839" cy="1371595"/>
                </a:xfrm>
                <a:prstGeom prst="bentConnector2">
                  <a:avLst/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55" name="Textfeld 54"/>
                <xdr:cNvSpPr txBox="1"/>
              </xdr:nvSpPr>
              <xdr:spPr>
                <a:xfrm>
                  <a:off x="1840705" y="8922550"/>
                  <a:ext cx="281872" cy="264560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spAutoFit/>
                </a:bodyPr>
                <a:lstStyle/>
                <a:p>
                  <a:r>
                    <a:rPr lang="de-CH" sz="1100"/>
                    <a:t>Si</a:t>
                  </a:r>
                </a:p>
              </xdr:txBody>
            </xdr:sp>
            <xdr:sp macro="" textlink="">
              <xdr:nvSpPr>
                <xdr:cNvPr id="56" name="Textfeld 55"/>
                <xdr:cNvSpPr txBox="1"/>
              </xdr:nvSpPr>
              <xdr:spPr>
                <a:xfrm>
                  <a:off x="4286251" y="8903495"/>
                  <a:ext cx="350096" cy="264560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spAutoFit/>
                </a:bodyPr>
                <a:lstStyle/>
                <a:p>
                  <a:r>
                    <a:rPr lang="de-CH" sz="1100"/>
                    <a:t>No</a:t>
                  </a:r>
                </a:p>
              </xdr:txBody>
            </xdr:sp>
            <xdr:sp macro="" textlink="">
              <xdr:nvSpPr>
                <xdr:cNvPr id="57" name="Flussdiagramm: Verzweigung 56"/>
                <xdr:cNvSpPr/>
              </xdr:nvSpPr>
              <xdr:spPr>
                <a:xfrm>
                  <a:off x="5726907" y="881065"/>
                  <a:ext cx="3429000" cy="1357312"/>
                </a:xfrm>
                <a:prstGeom prst="flowChartDecision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marL="0" indent="0" algn="ctr"/>
                  <a:r>
                    <a:rPr lang="de-CH" sz="1100" b="0" u="none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rPr>
                    <a:t>Autorizzazione di gestione prima </a:t>
                  </a:r>
                  <a:r>
                    <a:rPr lang="de-CH" sz="1100" b="0" u="none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rPr>
                    <a:t>del 1. gennaio 1985?</a:t>
                  </a:r>
                  <a:endParaRPr lang="de-CH" sz="1100" b="0" u="none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endParaRPr>
                </a:p>
              </xdr:txBody>
            </xdr:sp>
            <xdr:cxnSp macro="">
              <xdr:nvCxnSpPr>
                <xdr:cNvPr id="58" name="Gewinkelte Verbindung 52"/>
                <xdr:cNvCxnSpPr>
                  <a:stCxn id="14" idx="3"/>
                  <a:endCxn id="57" idx="0"/>
                </xdr:cNvCxnSpPr>
              </xdr:nvCxnSpPr>
              <xdr:spPr>
                <a:xfrm>
                  <a:off x="1583531" y="351235"/>
                  <a:ext cx="5857876" cy="529829"/>
                </a:xfrm>
                <a:prstGeom prst="bentConnector2">
                  <a:avLst/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59" name="Rechteck 58"/>
                <xdr:cNvSpPr/>
              </xdr:nvSpPr>
              <xdr:spPr>
                <a:xfrm>
                  <a:off x="5929312" y="3683793"/>
                  <a:ext cx="1369218" cy="502446"/>
                </a:xfrm>
                <a:prstGeom prst="rect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de-CH" sz="1100" b="0" u="none">
                      <a:solidFill>
                        <a:schemeClr val="tx1"/>
                      </a:solidFill>
                    </a:rPr>
                    <a:t>Impianti esistenti</a:t>
                  </a:r>
                </a:p>
              </xdr:txBody>
            </xdr:sp>
            <xdr:cxnSp macro="">
              <xdr:nvCxnSpPr>
                <xdr:cNvPr id="60" name="Gewinkelte Verbindung 54"/>
                <xdr:cNvCxnSpPr/>
              </xdr:nvCxnSpPr>
              <xdr:spPr>
                <a:xfrm rot="10800000" flipH="1" flipV="1">
                  <a:off x="5786438" y="1547813"/>
                  <a:ext cx="887014" cy="2124073"/>
                </a:xfrm>
                <a:prstGeom prst="bentConnector4">
                  <a:avLst>
                    <a:gd name="adj1" fmla="val -29530"/>
                    <a:gd name="adj2" fmla="val 65975"/>
                  </a:avLst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61" name="Rechteck 60"/>
                <xdr:cNvSpPr/>
              </xdr:nvSpPr>
              <xdr:spPr>
                <a:xfrm>
                  <a:off x="7762875" y="3695701"/>
                  <a:ext cx="1369218" cy="502446"/>
                </a:xfrm>
                <a:prstGeom prst="rect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de-CH" sz="1100" b="0" u="none">
                      <a:solidFill>
                        <a:schemeClr val="tx1"/>
                      </a:solidFill>
                    </a:rPr>
                    <a:t>Impianti</a:t>
                  </a:r>
                  <a:r>
                    <a:rPr lang="de-CH" sz="1100" b="0" u="none" baseline="0">
                      <a:solidFill>
                        <a:schemeClr val="tx1"/>
                      </a:solidFill>
                    </a:rPr>
                    <a:t> </a:t>
                  </a:r>
                  <a:r>
                    <a:rPr lang="de-CH" sz="1100" b="0" u="none">
                      <a:solidFill>
                        <a:schemeClr val="tx1"/>
                      </a:solidFill>
                    </a:rPr>
                    <a:t>nuovi</a:t>
                  </a:r>
                </a:p>
              </xdr:txBody>
            </xdr:sp>
            <xdr:cxnSp macro="">
              <xdr:nvCxnSpPr>
                <xdr:cNvPr id="62" name="Gewinkelte Verbindung 56"/>
                <xdr:cNvCxnSpPr/>
              </xdr:nvCxnSpPr>
              <xdr:spPr>
                <a:xfrm flipH="1">
                  <a:off x="8364141" y="1535907"/>
                  <a:ext cx="708423" cy="2135981"/>
                </a:xfrm>
                <a:prstGeom prst="bentConnector4">
                  <a:avLst>
                    <a:gd name="adj1" fmla="val -24874"/>
                    <a:gd name="adj2" fmla="val 65886"/>
                  </a:avLst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63" name="Rechteck 62"/>
                <xdr:cNvSpPr/>
              </xdr:nvSpPr>
              <xdr:spPr>
                <a:xfrm>
                  <a:off x="5929312" y="4488657"/>
                  <a:ext cx="3202782" cy="523050"/>
                </a:xfrm>
                <a:prstGeom prst="rect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de-CH" sz="1100" b="0" u="none">
                      <a:solidFill>
                        <a:schemeClr val="tx1"/>
                      </a:solidFill>
                    </a:rPr>
                    <a:t>Valori indicativ</a:t>
                  </a:r>
                  <a:r>
                    <a:rPr lang="de-CH" sz="1100" b="0" u="none" baseline="0">
                      <a:solidFill>
                        <a:schemeClr val="tx1"/>
                      </a:solidFill>
                    </a:rPr>
                    <a:t>i secondo la tabella 1 e 2</a:t>
                  </a:r>
                  <a:endParaRPr lang="de-CH" sz="1100" b="0" u="none">
                    <a:solidFill>
                      <a:schemeClr val="tx1"/>
                    </a:solidFill>
                  </a:endParaRPr>
                </a:p>
              </xdr:txBody>
            </xdr:sp>
            <xdr:sp macro="" textlink="">
              <xdr:nvSpPr>
                <xdr:cNvPr id="64" name="Rechteck 63"/>
                <xdr:cNvSpPr/>
              </xdr:nvSpPr>
              <xdr:spPr>
                <a:xfrm>
                  <a:off x="5929313" y="5374482"/>
                  <a:ext cx="1471612" cy="502446"/>
                </a:xfrm>
                <a:prstGeom prst="rect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de-CH" sz="1100" b="0" u="none">
                      <a:solidFill>
                        <a:schemeClr val="tx1"/>
                      </a:solidFill>
                    </a:rPr>
                    <a:t>Valori</a:t>
                  </a:r>
                  <a:r>
                    <a:rPr lang="de-CH" sz="1100" b="0" u="none" baseline="0">
                      <a:solidFill>
                        <a:schemeClr val="tx1"/>
                      </a:solidFill>
                    </a:rPr>
                    <a:t> di riferimento per impianti esistenti</a:t>
                  </a:r>
                  <a:endParaRPr lang="de-CH" sz="1100" b="0" u="none">
                    <a:solidFill>
                      <a:schemeClr val="tx1"/>
                    </a:solidFill>
                  </a:endParaRPr>
                </a:p>
              </xdr:txBody>
            </xdr:sp>
            <xdr:sp macro="" textlink="">
              <xdr:nvSpPr>
                <xdr:cNvPr id="65" name="Rechteck 64"/>
                <xdr:cNvSpPr/>
              </xdr:nvSpPr>
              <xdr:spPr>
                <a:xfrm>
                  <a:off x="7610475" y="5372101"/>
                  <a:ext cx="1507331" cy="502446"/>
                </a:xfrm>
                <a:prstGeom prst="rect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de-CH" sz="1100" b="0" u="none">
                      <a:solidFill>
                        <a:schemeClr val="tx1"/>
                      </a:solidFill>
                    </a:rPr>
                    <a:t>Valori di riferimento</a:t>
                  </a:r>
                  <a:r>
                    <a:rPr lang="de-CH" sz="1100" b="0" u="none" baseline="0">
                      <a:solidFill>
                        <a:schemeClr val="tx1"/>
                      </a:solidFill>
                    </a:rPr>
                    <a:t> </a:t>
                  </a:r>
                  <a:r>
                    <a:rPr lang="de-CH" sz="1100" b="0" u="none">
                      <a:solidFill>
                        <a:schemeClr val="tx1"/>
                      </a:solidFill>
                    </a:rPr>
                    <a:t>per impianti</a:t>
                  </a:r>
                  <a:r>
                    <a:rPr lang="de-CH" sz="1100" b="0" u="none" baseline="0">
                      <a:solidFill>
                        <a:schemeClr val="tx1"/>
                      </a:solidFill>
                    </a:rPr>
                    <a:t> nuovi</a:t>
                  </a:r>
                  <a:endParaRPr lang="de-CH" sz="1100" b="0" u="none">
                    <a:solidFill>
                      <a:schemeClr val="tx1"/>
                    </a:solidFill>
                  </a:endParaRPr>
                </a:p>
              </xdr:txBody>
            </xdr:sp>
            <xdr:cxnSp macro="">
              <xdr:nvCxnSpPr>
                <xdr:cNvPr id="66" name="Gewinkelte Verbindung 60"/>
                <xdr:cNvCxnSpPr>
                  <a:stCxn id="64" idx="2"/>
                  <a:endCxn id="53" idx="3"/>
                </xdr:cNvCxnSpPr>
              </xdr:nvCxnSpPr>
              <xdr:spPr>
                <a:xfrm rot="5400000">
                  <a:off x="3661778" y="8406401"/>
                  <a:ext cx="5532815" cy="473868"/>
                </a:xfrm>
                <a:prstGeom prst="bentConnector2">
                  <a:avLst/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7" name="Gewinkelte Verbindung 61"/>
                <xdr:cNvCxnSpPr>
                  <a:stCxn id="65" idx="2"/>
                  <a:endCxn id="53" idx="3"/>
                </xdr:cNvCxnSpPr>
              </xdr:nvCxnSpPr>
              <xdr:spPr>
                <a:xfrm rot="5400000">
                  <a:off x="4510098" y="7555700"/>
                  <a:ext cx="5535197" cy="2172890"/>
                </a:xfrm>
                <a:prstGeom prst="bentConnector2">
                  <a:avLst/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68" name="Flussdiagramm: Verzweigung 67"/>
                <xdr:cNvSpPr/>
              </xdr:nvSpPr>
              <xdr:spPr>
                <a:xfrm>
                  <a:off x="2190751" y="9510715"/>
                  <a:ext cx="2095501" cy="923923"/>
                </a:xfrm>
                <a:prstGeom prst="flowChartDecision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marL="0" indent="0" algn="ctr"/>
                  <a:endParaRPr lang="de-CH" sz="1100" b="1" i="0" u="none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endParaRPr>
                </a:p>
              </xdr:txBody>
            </xdr:sp>
            <xdr:sp macro="" textlink="">
              <xdr:nvSpPr>
                <xdr:cNvPr id="69" name="Rechteck 68"/>
                <xdr:cNvSpPr/>
              </xdr:nvSpPr>
              <xdr:spPr>
                <a:xfrm>
                  <a:off x="4512463" y="9717883"/>
                  <a:ext cx="1023938" cy="518288"/>
                </a:xfrm>
                <a:prstGeom prst="rect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de-CH" sz="1100" b="0" i="1" u="none" baseline="0">
                      <a:solidFill>
                        <a:schemeClr val="tx1"/>
                      </a:solidFill>
                    </a:rPr>
                    <a:t>K</a:t>
                  </a:r>
                  <a:r>
                    <a:rPr lang="de-CH" sz="1100" b="0" i="1" u="none" baseline="-25000">
                      <a:solidFill>
                        <a:schemeClr val="tx1"/>
                      </a:solidFill>
                    </a:rPr>
                    <a:t>H</a:t>
                  </a:r>
                  <a:r>
                    <a:rPr lang="de-CH" sz="1100" b="0" u="none" baseline="0">
                      <a:solidFill>
                        <a:schemeClr val="tx1"/>
                      </a:solidFill>
                    </a:rPr>
                    <a:t> = 0 dB</a:t>
                  </a:r>
                  <a:endParaRPr lang="de-CH" sz="1100" b="0" u="none">
                    <a:solidFill>
                      <a:schemeClr val="tx1"/>
                    </a:solidFill>
                  </a:endParaRPr>
                </a:p>
              </xdr:txBody>
            </xdr:sp>
            <xdr:sp macro="" textlink="">
              <xdr:nvSpPr>
                <xdr:cNvPr id="70" name="Rechteck 69"/>
                <xdr:cNvSpPr/>
              </xdr:nvSpPr>
              <xdr:spPr>
                <a:xfrm>
                  <a:off x="902500" y="9715501"/>
                  <a:ext cx="1023938" cy="518288"/>
                </a:xfrm>
                <a:prstGeom prst="rect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de-CH" sz="1100" b="0" i="1" u="none" baseline="0">
                      <a:solidFill>
                        <a:schemeClr val="tx1"/>
                      </a:solidFill>
                    </a:rPr>
                    <a:t>K</a:t>
                  </a:r>
                  <a:r>
                    <a:rPr lang="de-CH" sz="1100" b="0" i="1" u="none" baseline="-25000">
                      <a:solidFill>
                        <a:schemeClr val="tx1"/>
                      </a:solidFill>
                    </a:rPr>
                    <a:t>H</a:t>
                  </a:r>
                  <a:r>
                    <a:rPr lang="de-CH" sz="1100" b="0" u="none" baseline="0">
                      <a:solidFill>
                        <a:schemeClr val="tx1"/>
                      </a:solidFill>
                    </a:rPr>
                    <a:t> = 2, 4, 6 dB</a:t>
                  </a:r>
                  <a:endParaRPr lang="de-CH" sz="1100" b="0" u="none">
                    <a:solidFill>
                      <a:schemeClr val="tx1"/>
                    </a:solidFill>
                  </a:endParaRPr>
                </a:p>
              </xdr:txBody>
            </xdr:sp>
            <xdr:sp macro="" textlink="">
              <xdr:nvSpPr>
                <xdr:cNvPr id="71" name="Textfeld 70"/>
                <xdr:cNvSpPr txBox="1"/>
              </xdr:nvSpPr>
              <xdr:spPr>
                <a:xfrm>
                  <a:off x="1971674" y="9677408"/>
                  <a:ext cx="281872" cy="264560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spAutoFit/>
                </a:bodyPr>
                <a:lstStyle/>
                <a:p>
                  <a:r>
                    <a:rPr lang="de-CH" sz="1100"/>
                    <a:t>Si</a:t>
                  </a:r>
                </a:p>
              </xdr:txBody>
            </xdr:sp>
            <xdr:sp macro="" textlink="">
              <xdr:nvSpPr>
                <xdr:cNvPr id="72" name="Textfeld 71"/>
                <xdr:cNvSpPr txBox="1"/>
              </xdr:nvSpPr>
              <xdr:spPr>
                <a:xfrm>
                  <a:off x="4071938" y="9629777"/>
                  <a:ext cx="350096" cy="264560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spAutoFit/>
                </a:bodyPr>
                <a:lstStyle/>
                <a:p>
                  <a:r>
                    <a:rPr lang="de-CH" sz="1100"/>
                    <a:t>No</a:t>
                  </a:r>
                </a:p>
              </xdr:txBody>
            </xdr:sp>
            <xdr:cxnSp macro="">
              <xdr:nvCxnSpPr>
                <xdr:cNvPr id="73" name="Gewinkelte Verbindung 69"/>
                <xdr:cNvCxnSpPr>
                  <a:stCxn id="69" idx="2"/>
                  <a:endCxn id="8" idx="3"/>
                </xdr:cNvCxnSpPr>
              </xdr:nvCxnSpPr>
              <xdr:spPr>
                <a:xfrm rot="5400000">
                  <a:off x="4431306" y="10126833"/>
                  <a:ext cx="483787" cy="702464"/>
                </a:xfrm>
                <a:prstGeom prst="bentConnector2">
                  <a:avLst/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4" name="Gewinkelte Verbindung 70"/>
                <xdr:cNvCxnSpPr>
                  <a:stCxn id="70" idx="2"/>
                  <a:endCxn id="8" idx="1"/>
                </xdr:cNvCxnSpPr>
              </xdr:nvCxnSpPr>
              <xdr:spPr>
                <a:xfrm rot="16200000" flipH="1">
                  <a:off x="1529759" y="10118498"/>
                  <a:ext cx="486169" cy="716751"/>
                </a:xfrm>
                <a:prstGeom prst="bentConnector2">
                  <a:avLst/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5" name="Gewinkelte Verbindung 71"/>
                <xdr:cNvCxnSpPr>
                  <a:stCxn id="34" idx="2"/>
                  <a:endCxn id="38" idx="0"/>
                </xdr:cNvCxnSpPr>
              </xdr:nvCxnSpPr>
              <xdr:spPr>
                <a:xfrm rot="16200000" flipH="1">
                  <a:off x="1783654" y="6470641"/>
                  <a:ext cx="181811" cy="2378"/>
                </a:xfrm>
                <a:prstGeom prst="bentConnector3">
                  <a:avLst>
                    <a:gd name="adj1" fmla="val 50000"/>
                  </a:avLst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6" name="Gewinkelte Verbindung 74"/>
                <xdr:cNvCxnSpPr>
                  <a:stCxn id="68" idx="1"/>
                  <a:endCxn id="70" idx="3"/>
                </xdr:cNvCxnSpPr>
              </xdr:nvCxnSpPr>
              <xdr:spPr>
                <a:xfrm rot="10800000" flipV="1">
                  <a:off x="1926439" y="9972677"/>
                  <a:ext cx="264313" cy="1968"/>
                </a:xfrm>
                <a:prstGeom prst="bentConnector3">
                  <a:avLst>
                    <a:gd name="adj1" fmla="val 50000"/>
                  </a:avLst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xdr:sp macro="" textlink="">
        <xdr:nvSpPr>
          <xdr:cNvPr id="6" name="Textfeld 5"/>
          <xdr:cNvSpPr txBox="1"/>
        </xdr:nvSpPr>
        <xdr:spPr>
          <a:xfrm>
            <a:off x="5857875" y="1833563"/>
            <a:ext cx="297197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de-CH" sz="1100"/>
              <a:t>Si</a:t>
            </a:r>
          </a:p>
        </xdr:txBody>
      </xdr:sp>
      <xdr:sp macro="" textlink="">
        <xdr:nvSpPr>
          <xdr:cNvPr id="7" name="Textfeld 6"/>
          <xdr:cNvSpPr txBox="1"/>
        </xdr:nvSpPr>
        <xdr:spPr>
          <a:xfrm>
            <a:off x="8763000" y="1869282"/>
            <a:ext cx="452432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de-CH" sz="1100"/>
              <a:t>No</a:t>
            </a:r>
          </a:p>
        </xdr:txBody>
      </xdr:sp>
    </xdr:grpSp>
    <xdr:clientData/>
  </xdr:twoCellAnchor>
  <xdr:oneCellAnchor>
    <xdr:from>
      <xdr:col>13</xdr:col>
      <xdr:colOff>123825</xdr:colOff>
      <xdr:row>64</xdr:row>
      <xdr:rowOff>123824</xdr:rowOff>
    </xdr:from>
    <xdr:ext cx="2181225" cy="1247775"/>
    <xdr:sp macro="" textlink="">
      <xdr:nvSpPr>
        <xdr:cNvPr id="83" name="Textfeld 82"/>
        <xdr:cNvSpPr txBox="1"/>
      </xdr:nvSpPr>
      <xdr:spPr>
        <a:xfrm>
          <a:off x="10029825" y="10487024"/>
          <a:ext cx="2181225" cy="1247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CH" sz="1100"/>
        </a:p>
      </xdr:txBody>
    </xdr:sp>
    <xdr:clientData/>
  </xdr:oneCellAnchor>
  <xdr:twoCellAnchor>
    <xdr:from>
      <xdr:col>3</xdr:col>
      <xdr:colOff>600075</xdr:colOff>
      <xdr:row>62</xdr:row>
      <xdr:rowOff>57150</xdr:rowOff>
    </xdr:from>
    <xdr:to>
      <xdr:col>6</xdr:col>
      <xdr:colOff>133350</xdr:colOff>
      <xdr:row>67</xdr:row>
      <xdr:rowOff>28575</xdr:rowOff>
    </xdr:to>
    <xdr:sp macro="" textlink="">
      <xdr:nvSpPr>
        <xdr:cNvPr id="85" name="Textfeld 84"/>
        <xdr:cNvSpPr txBox="1"/>
      </xdr:nvSpPr>
      <xdr:spPr>
        <a:xfrm>
          <a:off x="2886075" y="10096500"/>
          <a:ext cx="181927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Componente tonali, ritmiche, voci udibili</a:t>
          </a:r>
          <a:endParaRPr lang="de-CH">
            <a:effectLst/>
          </a:endParaRPr>
        </a:p>
        <a:p>
          <a:pPr algn="ctr"/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N26"/>
  <sheetViews>
    <sheetView showGridLines="0" zoomScaleNormal="100" workbookViewId="0">
      <selection activeCell="A50" sqref="A50"/>
    </sheetView>
  </sheetViews>
  <sheetFormatPr baseColWidth="10" defaultColWidth="11.42578125" defaultRowHeight="12.75" x14ac:dyDescent="0.2"/>
  <sheetData>
    <row r="26" spans="14:14" x14ac:dyDescent="0.2">
      <c r="N26" t="s">
        <v>90</v>
      </c>
    </row>
  </sheetData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65" orientation="portrait" r:id="rId1"/>
  <headerFooter>
    <oddHeader>&amp;LCercle Bruit</oddHeader>
    <oddFooter>&amp;L&amp;F / &amp;A&amp;RSeite &amp;P von&amp;N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V47"/>
  <sheetViews>
    <sheetView showGridLines="0" zoomScaleNormal="100" workbookViewId="0">
      <selection sqref="A1:N1"/>
    </sheetView>
  </sheetViews>
  <sheetFormatPr baseColWidth="10" defaultColWidth="11.42578125" defaultRowHeight="30" customHeight="1" x14ac:dyDescent="0.2"/>
  <cols>
    <col min="1" max="1" width="2.7109375" style="1" customWidth="1"/>
    <col min="2" max="6" width="12.7109375" style="1" customWidth="1"/>
    <col min="7" max="8" width="2.7109375" style="1" customWidth="1"/>
    <col min="9" max="13" width="12.7109375" style="1" customWidth="1"/>
    <col min="14" max="15" width="2.7109375" style="1" customWidth="1"/>
    <col min="16" max="24" width="11.7109375" style="1" customWidth="1"/>
    <col min="25" max="16384" width="11.42578125" style="1"/>
  </cols>
  <sheetData>
    <row r="1" spans="1:22" ht="30" customHeight="1" x14ac:dyDescent="0.2">
      <c r="A1" s="168" t="s">
        <v>64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  <c r="P1" s="143" t="s">
        <v>64</v>
      </c>
      <c r="Q1" s="143"/>
      <c r="R1" s="143"/>
      <c r="S1" s="143"/>
      <c r="T1" s="143"/>
      <c r="U1" s="143"/>
      <c r="V1" s="143"/>
    </row>
    <row r="2" spans="1:22" ht="30" customHeight="1" x14ac:dyDescent="0.2">
      <c r="A2" s="171" t="s">
        <v>24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</row>
    <row r="3" spans="1:22" ht="30" customHeight="1" thickBot="1" x14ac:dyDescent="0.3">
      <c r="A3" s="102"/>
      <c r="B3" s="103" t="s">
        <v>25</v>
      </c>
      <c r="C3" s="104"/>
      <c r="D3" s="104"/>
      <c r="E3" s="104"/>
      <c r="F3" s="104"/>
      <c r="G3" s="104"/>
      <c r="H3" s="104"/>
      <c r="I3" s="103" t="s">
        <v>26</v>
      </c>
      <c r="J3" s="104"/>
      <c r="K3" s="104"/>
      <c r="L3" s="105" t="s">
        <v>27</v>
      </c>
      <c r="M3" s="128"/>
      <c r="N3" s="106"/>
      <c r="P3" s="133" t="s">
        <v>76</v>
      </c>
    </row>
    <row r="4" spans="1:22" ht="30" customHeight="1" x14ac:dyDescent="0.25">
      <c r="A4" s="107"/>
      <c r="B4" s="108" t="s">
        <v>33</v>
      </c>
      <c r="C4" s="146"/>
      <c r="D4" s="146"/>
      <c r="E4" s="146"/>
      <c r="F4" s="146"/>
      <c r="G4" s="109"/>
      <c r="H4" s="109"/>
      <c r="I4" s="109" t="s">
        <v>29</v>
      </c>
      <c r="J4" s="174"/>
      <c r="K4" s="174"/>
      <c r="L4" s="110" t="s">
        <v>28</v>
      </c>
      <c r="M4" s="128"/>
      <c r="N4" s="111"/>
      <c r="P4" s="165" t="s">
        <v>55</v>
      </c>
      <c r="Q4" s="159" t="s">
        <v>54</v>
      </c>
      <c r="R4" s="160"/>
      <c r="S4" s="161"/>
      <c r="T4" s="159" t="s">
        <v>53</v>
      </c>
      <c r="U4" s="160"/>
      <c r="V4" s="161"/>
    </row>
    <row r="5" spans="1:22" ht="30" customHeight="1" thickBot="1" x14ac:dyDescent="0.3">
      <c r="A5" s="107"/>
      <c r="B5" s="108" t="s">
        <v>34</v>
      </c>
      <c r="C5" s="156"/>
      <c r="D5" s="156"/>
      <c r="E5" s="156"/>
      <c r="F5" s="156"/>
      <c r="G5" s="109"/>
      <c r="H5" s="109"/>
      <c r="I5" s="112"/>
      <c r="J5" s="112"/>
      <c r="K5" s="112"/>
      <c r="L5" s="112"/>
      <c r="M5" s="112"/>
      <c r="N5" s="111"/>
      <c r="P5" s="166"/>
      <c r="Q5" s="6" t="s">
        <v>1</v>
      </c>
      <c r="R5" s="4" t="s">
        <v>2</v>
      </c>
      <c r="S5" s="5" t="s">
        <v>3</v>
      </c>
      <c r="T5" s="6" t="s">
        <v>1</v>
      </c>
      <c r="U5" s="4" t="s">
        <v>2</v>
      </c>
      <c r="V5" s="5" t="s">
        <v>3</v>
      </c>
    </row>
    <row r="6" spans="1:22" ht="30" customHeight="1" x14ac:dyDescent="0.25">
      <c r="A6" s="107"/>
      <c r="B6" s="108" t="s">
        <v>35</v>
      </c>
      <c r="C6" s="125"/>
      <c r="D6" s="113"/>
      <c r="E6" s="114" t="s">
        <v>36</v>
      </c>
      <c r="F6" s="125"/>
      <c r="G6" s="109"/>
      <c r="H6" s="109"/>
      <c r="I6" s="115" t="s">
        <v>30</v>
      </c>
      <c r="J6" s="146"/>
      <c r="K6" s="146"/>
      <c r="L6" s="146"/>
      <c r="M6" s="146"/>
      <c r="N6" s="111"/>
      <c r="P6" s="21" t="s">
        <v>4</v>
      </c>
      <c r="Q6" s="22">
        <v>30</v>
      </c>
      <c r="R6" s="23">
        <v>25</v>
      </c>
      <c r="S6" s="24">
        <v>20</v>
      </c>
      <c r="T6" s="22">
        <v>35</v>
      </c>
      <c r="U6" s="23">
        <v>30</v>
      </c>
      <c r="V6" s="24">
        <v>25</v>
      </c>
    </row>
    <row r="7" spans="1:22" ht="30" customHeight="1" x14ac:dyDescent="0.25">
      <c r="A7" s="107"/>
      <c r="B7" s="116"/>
      <c r="C7" s="116"/>
      <c r="D7" s="116"/>
      <c r="E7" s="108" t="s">
        <v>55</v>
      </c>
      <c r="F7" s="126"/>
      <c r="G7" s="109"/>
      <c r="H7" s="109"/>
      <c r="I7" s="115" t="s">
        <v>31</v>
      </c>
      <c r="J7" s="146"/>
      <c r="K7" s="146"/>
      <c r="L7" s="146"/>
      <c r="M7" s="146"/>
      <c r="N7" s="111"/>
      <c r="P7" s="25" t="s">
        <v>5</v>
      </c>
      <c r="Q7" s="26">
        <v>35</v>
      </c>
      <c r="R7" s="15">
        <v>30</v>
      </c>
      <c r="S7" s="27">
        <v>25</v>
      </c>
      <c r="T7" s="26">
        <v>40</v>
      </c>
      <c r="U7" s="15">
        <v>35</v>
      </c>
      <c r="V7" s="27">
        <v>30</v>
      </c>
    </row>
    <row r="8" spans="1:22" ht="30" customHeight="1" x14ac:dyDescent="0.25">
      <c r="A8" s="107"/>
      <c r="B8" s="117" t="s">
        <v>38</v>
      </c>
      <c r="C8" s="116"/>
      <c r="D8" s="116"/>
      <c r="E8" s="116"/>
      <c r="F8" s="118"/>
      <c r="G8" s="109"/>
      <c r="H8" s="109"/>
      <c r="I8" s="136" t="s">
        <v>65</v>
      </c>
      <c r="J8" s="146"/>
      <c r="K8" s="146"/>
      <c r="L8" s="146"/>
      <c r="M8" s="146"/>
      <c r="N8" s="111"/>
      <c r="P8" s="25" t="s">
        <v>6</v>
      </c>
      <c r="Q8" s="26">
        <v>40</v>
      </c>
      <c r="R8" s="15">
        <v>35</v>
      </c>
      <c r="S8" s="27">
        <v>30</v>
      </c>
      <c r="T8" s="26">
        <v>45</v>
      </c>
      <c r="U8" s="15">
        <v>40</v>
      </c>
      <c r="V8" s="27">
        <v>35</v>
      </c>
    </row>
    <row r="9" spans="1:22" ht="30" customHeight="1" thickBot="1" x14ac:dyDescent="0.3">
      <c r="A9" s="107"/>
      <c r="B9" s="119" t="s">
        <v>37</v>
      </c>
      <c r="C9" s="146"/>
      <c r="D9" s="146"/>
      <c r="E9" s="146"/>
      <c r="F9" s="146"/>
      <c r="G9" s="109"/>
      <c r="H9" s="109"/>
      <c r="I9" s="157" t="s">
        <v>32</v>
      </c>
      <c r="J9" s="156"/>
      <c r="K9" s="156"/>
      <c r="L9" s="156"/>
      <c r="M9" s="156"/>
      <c r="N9" s="111"/>
      <c r="P9" s="28" t="s">
        <v>7</v>
      </c>
      <c r="Q9" s="29">
        <v>45</v>
      </c>
      <c r="R9" s="30">
        <v>40</v>
      </c>
      <c r="S9" s="31">
        <v>35</v>
      </c>
      <c r="T9" s="29">
        <v>50</v>
      </c>
      <c r="U9" s="30">
        <v>45</v>
      </c>
      <c r="V9" s="31">
        <v>40</v>
      </c>
    </row>
    <row r="10" spans="1:22" ht="30" customHeight="1" x14ac:dyDescent="0.25">
      <c r="A10" s="107"/>
      <c r="B10" s="134" t="s">
        <v>66</v>
      </c>
      <c r="C10" s="125"/>
      <c r="D10" s="116"/>
      <c r="E10" s="108" t="s">
        <v>39</v>
      </c>
      <c r="F10" s="127"/>
      <c r="G10" s="120"/>
      <c r="H10" s="109"/>
      <c r="I10" s="157"/>
      <c r="J10" s="156"/>
      <c r="K10" s="156"/>
      <c r="L10" s="156"/>
      <c r="M10" s="156"/>
      <c r="N10" s="111"/>
    </row>
    <row r="11" spans="1:22" ht="5.0999999999999996" customHeight="1" x14ac:dyDescent="0.2">
      <c r="A11" s="121"/>
      <c r="B11" s="122"/>
      <c r="C11" s="122"/>
      <c r="D11" s="122"/>
      <c r="E11" s="122"/>
      <c r="F11" s="122"/>
      <c r="G11" s="122"/>
      <c r="H11" s="122"/>
      <c r="I11" s="123"/>
      <c r="J11" s="122"/>
      <c r="K11" s="122"/>
      <c r="L11" s="122"/>
      <c r="M11" s="122"/>
      <c r="N11" s="124"/>
    </row>
    <row r="12" spans="1:22" ht="35.1" customHeight="1" x14ac:dyDescent="0.2">
      <c r="A12" s="150" t="s">
        <v>67</v>
      </c>
      <c r="B12" s="151"/>
      <c r="C12" s="151"/>
      <c r="D12" s="151"/>
      <c r="E12" s="151"/>
      <c r="F12" s="151"/>
      <c r="G12" s="152"/>
      <c r="H12" s="153" t="s">
        <v>40</v>
      </c>
      <c r="I12" s="154"/>
      <c r="J12" s="154"/>
      <c r="K12" s="154"/>
      <c r="L12" s="154"/>
      <c r="M12" s="154"/>
      <c r="N12" s="155"/>
    </row>
    <row r="13" spans="1:22" ht="30" customHeight="1" thickBot="1" x14ac:dyDescent="0.25">
      <c r="A13" s="44"/>
      <c r="B13" s="158" t="s">
        <v>69</v>
      </c>
      <c r="C13" s="158"/>
      <c r="D13" s="158"/>
      <c r="E13" s="158"/>
      <c r="F13" s="158"/>
      <c r="G13" s="45"/>
      <c r="H13" s="13"/>
      <c r="I13" s="167" t="str">
        <f>B13</f>
        <v>B) Misurazione Leq 10 secondi</v>
      </c>
      <c r="J13" s="167"/>
      <c r="K13" s="167"/>
      <c r="L13" s="167"/>
      <c r="M13" s="167"/>
      <c r="N13" s="11"/>
      <c r="P13" s="133" t="s">
        <v>77</v>
      </c>
    </row>
    <row r="14" spans="1:22" ht="30" customHeight="1" x14ac:dyDescent="0.2">
      <c r="A14" s="44"/>
      <c r="B14" s="135" t="s">
        <v>68</v>
      </c>
      <c r="C14" s="3" t="s">
        <v>19</v>
      </c>
      <c r="D14" s="3" t="s">
        <v>18</v>
      </c>
      <c r="E14" s="3" t="s">
        <v>17</v>
      </c>
      <c r="F14" s="2" t="s">
        <v>0</v>
      </c>
      <c r="G14" s="45"/>
      <c r="H14" s="13"/>
      <c r="I14" s="135" t="s">
        <v>68</v>
      </c>
      <c r="J14" s="3" t="s">
        <v>19</v>
      </c>
      <c r="K14" s="3" t="s">
        <v>18</v>
      </c>
      <c r="L14" s="3" t="s">
        <v>17</v>
      </c>
      <c r="M14" s="2" t="s">
        <v>49</v>
      </c>
      <c r="N14" s="11"/>
      <c r="P14" s="165" t="s">
        <v>55</v>
      </c>
      <c r="Q14" s="159" t="s">
        <v>54</v>
      </c>
      <c r="R14" s="160"/>
      <c r="S14" s="161"/>
      <c r="T14" s="159" t="s">
        <v>53</v>
      </c>
      <c r="U14" s="160"/>
      <c r="V14" s="161"/>
    </row>
    <row r="15" spans="1:22" ht="30" customHeight="1" thickBot="1" x14ac:dyDescent="0.25">
      <c r="A15" s="44"/>
      <c r="B15" s="54"/>
      <c r="C15" s="55"/>
      <c r="D15" s="55"/>
      <c r="E15" s="94" t="str">
        <f>IF(OR(C15="",D15=""),"",D15-C15)</f>
        <v/>
      </c>
      <c r="F15" s="92" t="str">
        <f t="shared" ref="F15:F23" si="0">IF(C15="","",IF(COUNT($C$15:$C$23)=0,"",RANK($C15,$C$15:$C$23,0)))</f>
        <v/>
      </c>
      <c r="G15" s="45"/>
      <c r="H15" s="13"/>
      <c r="I15" s="54"/>
      <c r="J15" s="55"/>
      <c r="K15" s="55"/>
      <c r="L15" s="94" t="str">
        <f>IF(OR(J15="",K15=""),"",K15-J15)</f>
        <v/>
      </c>
      <c r="M15" s="92" t="str">
        <f t="shared" ref="M15:M23" si="1">IF(J15="","",IF(COUNT($J$15:$J$23)=0,"",RANK($J15,$J$15:$J$23,0)))</f>
        <v/>
      </c>
      <c r="N15" s="11"/>
      <c r="P15" s="166"/>
      <c r="Q15" s="6" t="s">
        <v>50</v>
      </c>
      <c r="R15" s="4" t="s">
        <v>51</v>
      </c>
      <c r="S15" s="5" t="s">
        <v>52</v>
      </c>
      <c r="T15" s="6" t="s">
        <v>50</v>
      </c>
      <c r="U15" s="4" t="s">
        <v>51</v>
      </c>
      <c r="V15" s="5" t="s">
        <v>52</v>
      </c>
    </row>
    <row r="16" spans="1:22" ht="30" customHeight="1" x14ac:dyDescent="0.2">
      <c r="A16" s="44"/>
      <c r="B16" s="54"/>
      <c r="C16" s="55"/>
      <c r="D16" s="55"/>
      <c r="E16" s="94" t="str">
        <f t="shared" ref="E16:E23" si="2">IF(OR(C16="",D16=""),"",D16-C16)</f>
        <v/>
      </c>
      <c r="F16" s="92" t="str">
        <f t="shared" si="0"/>
        <v/>
      </c>
      <c r="G16" s="45"/>
      <c r="H16" s="13"/>
      <c r="I16" s="54"/>
      <c r="J16" s="55"/>
      <c r="K16" s="55"/>
      <c r="L16" s="94" t="str">
        <f t="shared" ref="L16:L23" si="3">IF(OR(J16="",K16=""),"",K16-J16)</f>
        <v/>
      </c>
      <c r="M16" s="92" t="str">
        <f t="shared" si="1"/>
        <v/>
      </c>
      <c r="N16" s="11"/>
      <c r="P16" s="32" t="s">
        <v>4</v>
      </c>
      <c r="Q16" s="33">
        <v>40</v>
      </c>
      <c r="R16" s="34">
        <v>35</v>
      </c>
      <c r="S16" s="35">
        <v>30</v>
      </c>
      <c r="T16" s="33">
        <v>45</v>
      </c>
      <c r="U16" s="34">
        <v>40</v>
      </c>
      <c r="V16" s="35">
        <v>35</v>
      </c>
    </row>
    <row r="17" spans="1:22" ht="30" customHeight="1" x14ac:dyDescent="0.2">
      <c r="A17" s="44"/>
      <c r="B17" s="54"/>
      <c r="C17" s="55"/>
      <c r="D17" s="55"/>
      <c r="E17" s="94" t="str">
        <f t="shared" si="2"/>
        <v/>
      </c>
      <c r="F17" s="92" t="str">
        <f t="shared" si="0"/>
        <v/>
      </c>
      <c r="G17" s="45"/>
      <c r="H17" s="13"/>
      <c r="I17" s="54"/>
      <c r="J17" s="55"/>
      <c r="K17" s="55"/>
      <c r="L17" s="94" t="str">
        <f t="shared" si="3"/>
        <v/>
      </c>
      <c r="M17" s="92" t="str">
        <f t="shared" si="1"/>
        <v/>
      </c>
      <c r="N17" s="11"/>
      <c r="P17" s="36" t="s">
        <v>5</v>
      </c>
      <c r="Q17" s="37">
        <v>45</v>
      </c>
      <c r="R17" s="38">
        <v>40</v>
      </c>
      <c r="S17" s="39">
        <v>35</v>
      </c>
      <c r="T17" s="37">
        <v>50</v>
      </c>
      <c r="U17" s="38">
        <v>45</v>
      </c>
      <c r="V17" s="39">
        <v>40</v>
      </c>
    </row>
    <row r="18" spans="1:22" ht="30" customHeight="1" x14ac:dyDescent="0.2">
      <c r="A18" s="44"/>
      <c r="B18" s="54"/>
      <c r="C18" s="55"/>
      <c r="D18" s="55"/>
      <c r="E18" s="94" t="str">
        <f t="shared" si="2"/>
        <v/>
      </c>
      <c r="F18" s="92" t="str">
        <f t="shared" si="0"/>
        <v/>
      </c>
      <c r="G18" s="45"/>
      <c r="H18" s="13"/>
      <c r="I18" s="54"/>
      <c r="J18" s="55"/>
      <c r="K18" s="55"/>
      <c r="L18" s="94" t="str">
        <f t="shared" si="3"/>
        <v/>
      </c>
      <c r="M18" s="92" t="str">
        <f t="shared" si="1"/>
        <v/>
      </c>
      <c r="N18" s="11"/>
      <c r="P18" s="36" t="s">
        <v>6</v>
      </c>
      <c r="Q18" s="37">
        <v>50</v>
      </c>
      <c r="R18" s="38">
        <v>45</v>
      </c>
      <c r="S18" s="39">
        <v>40</v>
      </c>
      <c r="T18" s="37">
        <v>55</v>
      </c>
      <c r="U18" s="38">
        <v>50</v>
      </c>
      <c r="V18" s="39">
        <v>45</v>
      </c>
    </row>
    <row r="19" spans="1:22" ht="30" customHeight="1" thickBot="1" x14ac:dyDescent="0.25">
      <c r="A19" s="44"/>
      <c r="B19" s="54"/>
      <c r="C19" s="55"/>
      <c r="D19" s="55"/>
      <c r="E19" s="94" t="str">
        <f t="shared" si="2"/>
        <v/>
      </c>
      <c r="F19" s="92" t="str">
        <f t="shared" si="0"/>
        <v/>
      </c>
      <c r="G19" s="45"/>
      <c r="H19" s="13"/>
      <c r="I19" s="54"/>
      <c r="J19" s="55"/>
      <c r="K19" s="55"/>
      <c r="L19" s="94" t="str">
        <f t="shared" si="3"/>
        <v/>
      </c>
      <c r="M19" s="92" t="str">
        <f t="shared" si="1"/>
        <v/>
      </c>
      <c r="N19" s="11"/>
      <c r="P19" s="40" t="s">
        <v>7</v>
      </c>
      <c r="Q19" s="41">
        <v>55</v>
      </c>
      <c r="R19" s="42">
        <v>50</v>
      </c>
      <c r="S19" s="43">
        <v>45</v>
      </c>
      <c r="T19" s="41">
        <v>60</v>
      </c>
      <c r="U19" s="42">
        <v>55</v>
      </c>
      <c r="V19" s="43">
        <v>50</v>
      </c>
    </row>
    <row r="20" spans="1:22" ht="30" customHeight="1" x14ac:dyDescent="0.2">
      <c r="A20" s="44"/>
      <c r="B20" s="54"/>
      <c r="C20" s="55"/>
      <c r="D20" s="55"/>
      <c r="E20" s="94" t="str">
        <f t="shared" si="2"/>
        <v/>
      </c>
      <c r="F20" s="92" t="str">
        <f t="shared" si="0"/>
        <v/>
      </c>
      <c r="G20" s="45"/>
      <c r="H20" s="13"/>
      <c r="I20" s="54"/>
      <c r="J20" s="55"/>
      <c r="K20" s="55"/>
      <c r="L20" s="94" t="str">
        <f t="shared" si="3"/>
        <v/>
      </c>
      <c r="M20" s="92" t="str">
        <f t="shared" si="1"/>
        <v/>
      </c>
      <c r="N20" s="11"/>
    </row>
    <row r="21" spans="1:22" ht="30" customHeight="1" x14ac:dyDescent="0.2">
      <c r="A21" s="44"/>
      <c r="B21" s="54"/>
      <c r="C21" s="55"/>
      <c r="D21" s="55"/>
      <c r="E21" s="94" t="str">
        <f t="shared" si="2"/>
        <v/>
      </c>
      <c r="F21" s="92" t="str">
        <f t="shared" si="0"/>
        <v/>
      </c>
      <c r="G21" s="45"/>
      <c r="H21" s="13"/>
      <c r="I21" s="54"/>
      <c r="J21" s="55"/>
      <c r="K21" s="55"/>
      <c r="L21" s="94" t="str">
        <f t="shared" si="3"/>
        <v/>
      </c>
      <c r="M21" s="92" t="str">
        <f t="shared" si="1"/>
        <v/>
      </c>
      <c r="N21" s="11"/>
    </row>
    <row r="22" spans="1:22" ht="30" customHeight="1" x14ac:dyDescent="0.2">
      <c r="A22" s="44"/>
      <c r="B22" s="54"/>
      <c r="C22" s="55"/>
      <c r="D22" s="55"/>
      <c r="E22" s="94" t="str">
        <f t="shared" si="2"/>
        <v/>
      </c>
      <c r="F22" s="92" t="str">
        <f t="shared" si="0"/>
        <v/>
      </c>
      <c r="G22" s="45"/>
      <c r="H22" s="13"/>
      <c r="I22" s="54"/>
      <c r="J22" s="55"/>
      <c r="K22" s="55"/>
      <c r="L22" s="94" t="str">
        <f t="shared" si="3"/>
        <v/>
      </c>
      <c r="M22" s="92" t="str">
        <f t="shared" si="1"/>
        <v/>
      </c>
      <c r="N22" s="11"/>
    </row>
    <row r="23" spans="1:22" ht="30" customHeight="1" x14ac:dyDescent="0.2">
      <c r="A23" s="44"/>
      <c r="B23" s="54"/>
      <c r="C23" s="55"/>
      <c r="D23" s="55"/>
      <c r="E23" s="94" t="str">
        <f t="shared" si="2"/>
        <v/>
      </c>
      <c r="F23" s="92" t="str">
        <f t="shared" si="0"/>
        <v/>
      </c>
      <c r="G23" s="45"/>
      <c r="H23" s="13"/>
      <c r="I23" s="54"/>
      <c r="J23" s="55"/>
      <c r="K23" s="55"/>
      <c r="L23" s="94" t="str">
        <f t="shared" si="3"/>
        <v/>
      </c>
      <c r="M23" s="92" t="str">
        <f t="shared" si="1"/>
        <v/>
      </c>
      <c r="N23" s="11"/>
    </row>
    <row r="24" spans="1:22" ht="5.0999999999999996" customHeight="1" x14ac:dyDescent="0.2">
      <c r="A24" s="44"/>
      <c r="B24" s="60"/>
      <c r="C24" s="60"/>
      <c r="D24" s="60"/>
      <c r="E24" s="60"/>
      <c r="F24" s="60"/>
      <c r="G24" s="45"/>
      <c r="H24" s="13"/>
      <c r="I24" s="61"/>
      <c r="J24" s="61"/>
      <c r="K24" s="61"/>
      <c r="L24" s="61"/>
      <c r="M24" s="61"/>
      <c r="N24" s="11"/>
    </row>
    <row r="25" spans="1:22" ht="30" customHeight="1" x14ac:dyDescent="0.2">
      <c r="A25" s="44"/>
      <c r="B25" s="49" t="s">
        <v>22</v>
      </c>
      <c r="C25" s="93" t="str">
        <f>IF(COUNT(C15:C23)=0,"",MAX(C15:C23)-MIN(C15:C23))</f>
        <v/>
      </c>
      <c r="D25" s="57" t="s">
        <v>14</v>
      </c>
      <c r="E25" s="94" t="str">
        <f>IF(COUNT(C15:C23)=0,"",VLOOKUP(MEDIAN(C15:C23),C15:E23,3,FALSE))</f>
        <v/>
      </c>
      <c r="F25" s="49"/>
      <c r="G25" s="45"/>
      <c r="H25" s="13"/>
      <c r="I25" s="17" t="str">
        <f>B25</f>
        <v>Max - Min:</v>
      </c>
      <c r="J25" s="93" t="str">
        <f>IF(COUNT(J15:J23)=0,"",MAX(J15:J23)-MIN(J15:J23))</f>
        <v/>
      </c>
      <c r="K25" s="58" t="s">
        <v>14</v>
      </c>
      <c r="L25" s="93" t="str">
        <f>IF(COUNT(J15:J23)=0,"",VLOOKUP(MEDIAN(J15:J23),J15:L23,3,FALSE))</f>
        <v/>
      </c>
      <c r="M25" s="17"/>
      <c r="N25" s="11"/>
    </row>
    <row r="26" spans="1:22" ht="5.0999999999999996" customHeight="1" x14ac:dyDescent="0.2">
      <c r="A26" s="44"/>
      <c r="B26" s="49"/>
      <c r="C26" s="49"/>
      <c r="D26" s="49"/>
      <c r="E26" s="49"/>
      <c r="F26" s="49"/>
      <c r="G26" s="45"/>
      <c r="H26" s="13"/>
      <c r="I26" s="17"/>
      <c r="J26" s="17"/>
      <c r="K26" s="17"/>
      <c r="L26" s="17"/>
      <c r="M26" s="17"/>
      <c r="N26" s="11"/>
    </row>
    <row r="27" spans="1:22" ht="30" customHeight="1" x14ac:dyDescent="0.2">
      <c r="A27" s="44"/>
      <c r="B27" s="137" t="s">
        <v>70</v>
      </c>
      <c r="C27" s="48"/>
      <c r="D27" s="48"/>
      <c r="E27" s="48"/>
      <c r="F27" s="48"/>
      <c r="G27" s="45"/>
      <c r="H27" s="13"/>
      <c r="I27" s="138" t="str">
        <f>B27</f>
        <v>C1) Fattore di correzione del rumore di fondo in base all'udibilità</v>
      </c>
      <c r="J27" s="16"/>
      <c r="K27" s="16"/>
      <c r="L27" s="16"/>
      <c r="M27" s="16"/>
      <c r="N27" s="11"/>
    </row>
    <row r="28" spans="1:22" ht="30" customHeight="1" x14ac:dyDescent="0.2">
      <c r="A28" s="44"/>
      <c r="B28" s="2" t="s">
        <v>56</v>
      </c>
      <c r="C28" s="162" t="s">
        <v>57</v>
      </c>
      <c r="D28" s="163"/>
      <c r="E28" s="164"/>
      <c r="F28" s="7" t="s">
        <v>8</v>
      </c>
      <c r="G28" s="45"/>
      <c r="H28" s="13"/>
      <c r="I28" s="2" t="s">
        <v>56</v>
      </c>
      <c r="J28" s="162" t="s">
        <v>57</v>
      </c>
      <c r="K28" s="163"/>
      <c r="L28" s="164"/>
      <c r="M28" s="7" t="s">
        <v>8</v>
      </c>
      <c r="N28" s="11"/>
    </row>
    <row r="29" spans="1:22" ht="30" customHeight="1" x14ac:dyDescent="0.2">
      <c r="A29" s="44"/>
      <c r="B29" s="52"/>
      <c r="C29" s="149" t="s">
        <v>58</v>
      </c>
      <c r="D29" s="149"/>
      <c r="E29" s="149"/>
      <c r="F29" s="56">
        <v>0</v>
      </c>
      <c r="G29" s="45"/>
      <c r="H29" s="13"/>
      <c r="I29" s="52"/>
      <c r="J29" s="149" t="s">
        <v>58</v>
      </c>
      <c r="K29" s="149"/>
      <c r="L29" s="149"/>
      <c r="M29" s="56">
        <v>0</v>
      </c>
      <c r="N29" s="11"/>
    </row>
    <row r="30" spans="1:22" ht="30" customHeight="1" x14ac:dyDescent="0.2">
      <c r="A30" s="44"/>
      <c r="B30" s="52"/>
      <c r="C30" s="149" t="s">
        <v>63</v>
      </c>
      <c r="D30" s="149"/>
      <c r="E30" s="149"/>
      <c r="F30" s="56">
        <v>-1</v>
      </c>
      <c r="G30" s="45"/>
      <c r="H30" s="13"/>
      <c r="I30" s="52"/>
      <c r="J30" s="149" t="s">
        <v>63</v>
      </c>
      <c r="K30" s="149"/>
      <c r="L30" s="149"/>
      <c r="M30" s="56">
        <v>-1</v>
      </c>
      <c r="N30" s="11"/>
    </row>
    <row r="31" spans="1:22" ht="30" customHeight="1" x14ac:dyDescent="0.2">
      <c r="A31" s="44"/>
      <c r="B31" s="52"/>
      <c r="C31" s="149" t="s">
        <v>59</v>
      </c>
      <c r="D31" s="149"/>
      <c r="E31" s="149"/>
      <c r="F31" s="56">
        <v>-2</v>
      </c>
      <c r="G31" s="45"/>
      <c r="H31" s="13"/>
      <c r="I31" s="52"/>
      <c r="J31" s="149" t="s">
        <v>59</v>
      </c>
      <c r="K31" s="149"/>
      <c r="L31" s="149"/>
      <c r="M31" s="56">
        <v>-2</v>
      </c>
      <c r="N31" s="11"/>
    </row>
    <row r="32" spans="1:22" ht="30" customHeight="1" x14ac:dyDescent="0.2">
      <c r="A32" s="44"/>
      <c r="B32" s="52"/>
      <c r="C32" s="149" t="s">
        <v>60</v>
      </c>
      <c r="D32" s="149"/>
      <c r="E32" s="149"/>
      <c r="F32" s="56">
        <v>-3</v>
      </c>
      <c r="G32" s="45"/>
      <c r="H32" s="13"/>
      <c r="I32" s="52"/>
      <c r="J32" s="149" t="s">
        <v>60</v>
      </c>
      <c r="K32" s="149"/>
      <c r="L32" s="149"/>
      <c r="M32" s="56">
        <v>-3</v>
      </c>
      <c r="N32" s="11"/>
    </row>
    <row r="33" spans="1:48" ht="30" customHeight="1" x14ac:dyDescent="0.2">
      <c r="A33" s="44"/>
      <c r="B33" s="141" t="s">
        <v>71</v>
      </c>
      <c r="C33" s="62"/>
      <c r="D33" s="62"/>
      <c r="E33" s="62"/>
      <c r="F33" s="62"/>
      <c r="G33" s="45"/>
      <c r="H33" s="13"/>
      <c r="I33" s="139" t="str">
        <f>B33</f>
        <v>C2) Fattore di correzione del rumore di fondo in base alle misurazioni</v>
      </c>
      <c r="J33" s="63"/>
      <c r="K33" s="63"/>
      <c r="L33" s="63"/>
      <c r="M33" s="10"/>
      <c r="N33" s="11"/>
    </row>
    <row r="34" spans="1:48" ht="30" customHeight="1" x14ac:dyDescent="0.2">
      <c r="A34" s="44"/>
      <c r="B34" s="2" t="s">
        <v>41</v>
      </c>
      <c r="C34" s="59" t="s">
        <v>42</v>
      </c>
      <c r="D34" s="3" t="s">
        <v>15</v>
      </c>
      <c r="E34" s="3" t="s">
        <v>16</v>
      </c>
      <c r="F34" s="7" t="s">
        <v>8</v>
      </c>
      <c r="G34" s="45"/>
      <c r="H34" s="13"/>
      <c r="I34" s="2" t="s">
        <v>41</v>
      </c>
      <c r="J34" s="59" t="s">
        <v>42</v>
      </c>
      <c r="K34" s="3" t="s">
        <v>15</v>
      </c>
      <c r="L34" s="3" t="s">
        <v>16</v>
      </c>
      <c r="M34" s="7" t="s">
        <v>8</v>
      </c>
      <c r="N34" s="11"/>
    </row>
    <row r="35" spans="1:48" ht="30" customHeight="1" x14ac:dyDescent="0.2">
      <c r="A35" s="44"/>
      <c r="B35" s="54"/>
      <c r="C35" s="52"/>
      <c r="D35" s="55"/>
      <c r="E35" s="55"/>
      <c r="F35" s="94" t="str">
        <f>IF(OR(COUNT(C15:C23)=0,D35=""),"",IF(ISERROR(VLOOKUP(MEDIAN(C15:C23),C15:C23,1,FALSE)),"",10*LOG(10^(0.1*VLOOKUP(MEDIAN(C15:C23),C15:C23,1,FALSE))-10^(0.1*D35)))-VLOOKUP(MEDIAN(C15:C23),C15:C23,1,FALSE))</f>
        <v/>
      </c>
      <c r="G35" s="45"/>
      <c r="H35" s="13"/>
      <c r="I35" s="54"/>
      <c r="J35" s="52"/>
      <c r="K35" s="55"/>
      <c r="L35" s="55"/>
      <c r="M35" s="94" t="str">
        <f>IF(OR(COUNT(J15:J23)=0,K35=""),"",IF(ISERROR(VLOOKUP(MEDIAN(J15:J23),J15:J23,1,FALSE)),"",10*LOG(10^(0.1*VLOOKUP(MEDIAN(J15:J23),J15:J23,1,FALSE))-10^(0.1*K35)))-VLOOKUP(MEDIAN(J15:J23),J15:J23,1,FALSE))</f>
        <v/>
      </c>
      <c r="N35" s="11"/>
    </row>
    <row r="36" spans="1:48" ht="30" customHeight="1" x14ac:dyDescent="0.25">
      <c r="A36" s="44"/>
      <c r="B36" s="142" t="s">
        <v>72</v>
      </c>
      <c r="C36" s="64"/>
      <c r="D36" s="64"/>
      <c r="E36" s="45"/>
      <c r="F36" s="77" t="s">
        <v>48</v>
      </c>
      <c r="G36" s="45"/>
      <c r="H36" s="13"/>
      <c r="I36" s="140" t="s">
        <v>73</v>
      </c>
      <c r="J36" s="65"/>
      <c r="K36" s="65"/>
      <c r="L36" s="10"/>
      <c r="M36" s="78" t="s">
        <v>48</v>
      </c>
      <c r="N36" s="11"/>
      <c r="AS36" s="146" t="s">
        <v>78</v>
      </c>
      <c r="AT36" s="146"/>
      <c r="AU36" s="146"/>
      <c r="AV36" s="146"/>
    </row>
    <row r="37" spans="1:48" ht="30" customHeight="1" x14ac:dyDescent="0.2">
      <c r="A37" s="44"/>
      <c r="B37" s="57"/>
      <c r="C37" s="90" t="s">
        <v>43</v>
      </c>
      <c r="D37" s="91" t="s">
        <v>44</v>
      </c>
      <c r="E37" s="68"/>
      <c r="F37" s="3" t="s">
        <v>20</v>
      </c>
      <c r="G37" s="45"/>
      <c r="H37" s="13"/>
      <c r="I37" s="58"/>
      <c r="J37" s="129" t="s">
        <v>62</v>
      </c>
      <c r="K37" s="91" t="s">
        <v>44</v>
      </c>
      <c r="L37" s="82"/>
      <c r="M37" s="3" t="s">
        <v>20</v>
      </c>
      <c r="N37" s="11"/>
    </row>
    <row r="38" spans="1:48" ht="30" customHeight="1" x14ac:dyDescent="0.2">
      <c r="A38" s="44"/>
      <c r="B38" s="66" t="s">
        <v>14</v>
      </c>
      <c r="C38" s="95" t="str">
        <f>IF(E25="","",E25)</f>
        <v/>
      </c>
      <c r="D38" s="96" t="str">
        <f>IF(OR(D35="",E35=""),"",IF(ISERROR(VLOOKUP(MEDIAN(C15:C23),C15:E23,2,FALSE)),"",(10*LOG(10^(0.1*VLOOKUP(MEDIAN(C15:C23),C15:E23,2,FALSE))-10^(0.1*E35))-10*LOG(10^(0.1*MEDIAN(C15:C23))-10^(0.1*D35)))))</f>
        <v/>
      </c>
      <c r="E38" s="69" t="s">
        <v>21</v>
      </c>
      <c r="F38" s="94" t="str">
        <f>IF(AND(C38="",D38=""),"",IF(D38="",IF(C38&lt;=12,0,3),IF(D38&lt;=12,0,3)))</f>
        <v/>
      </c>
      <c r="G38" s="45"/>
      <c r="H38" s="13"/>
      <c r="I38" s="80" t="s">
        <v>14</v>
      </c>
      <c r="J38" s="95" t="str">
        <f>IF(L25="","",L25)</f>
        <v/>
      </c>
      <c r="K38" s="96" t="str">
        <f>IF(OR(K35="",L35=""),"",IF(ISERROR(VLOOKUP(MEDIAN(J15:J23),J15:L23,2,FALSE)),"",(10*LOG(10^(0.1*VLOOKUP(MEDIAN(J15:J23),J15:L23,2,FALSE))-10^(0.1*L35))-10*LOG(10^(0.1*MEDIAN(J15:J23))-10^(0.1*K35)))))</f>
        <v/>
      </c>
      <c r="L38" s="83" t="s">
        <v>21</v>
      </c>
      <c r="M38" s="94" t="str">
        <f>IF(AND(J38="",K38=""),"",IF(K38="",IF(J38&lt;=12,0,3),IF(K38&lt;=12,0,3)))</f>
        <v/>
      </c>
      <c r="N38" s="11"/>
    </row>
    <row r="39" spans="1:48" s="76" customFormat="1" ht="15" customHeight="1" x14ac:dyDescent="0.2">
      <c r="A39" s="70"/>
      <c r="B39" s="71"/>
      <c r="C39" s="72" t="s">
        <v>47</v>
      </c>
      <c r="D39" s="72" t="s">
        <v>46</v>
      </c>
      <c r="E39" s="72"/>
      <c r="F39" s="72" t="s">
        <v>45</v>
      </c>
      <c r="G39" s="73"/>
      <c r="H39" s="74"/>
      <c r="I39" s="79"/>
      <c r="J39" s="81" t="s">
        <v>47</v>
      </c>
      <c r="K39" s="81" t="s">
        <v>46</v>
      </c>
      <c r="L39" s="81"/>
      <c r="M39" s="81" t="s">
        <v>45</v>
      </c>
      <c r="N39" s="75"/>
    </row>
    <row r="40" spans="1:48" ht="30" customHeight="1" x14ac:dyDescent="0.2">
      <c r="A40" s="44"/>
      <c r="B40" s="137" t="s">
        <v>74</v>
      </c>
      <c r="C40" s="45"/>
      <c r="D40" s="45"/>
      <c r="E40" s="45"/>
      <c r="F40" s="45"/>
      <c r="G40" s="45"/>
      <c r="H40" s="13"/>
      <c r="I40" s="138" t="str">
        <f>B40</f>
        <v>D) Livello sonoro di valutazione:</v>
      </c>
      <c r="J40" s="10"/>
      <c r="K40" s="10"/>
      <c r="L40" s="10"/>
      <c r="M40" s="10"/>
      <c r="N40" s="11"/>
    </row>
    <row r="41" spans="1:48" ht="30" customHeight="1" x14ac:dyDescent="0.2">
      <c r="A41" s="44"/>
      <c r="B41" s="86" t="s">
        <v>9</v>
      </c>
      <c r="C41" s="85" t="s">
        <v>11</v>
      </c>
      <c r="D41" s="85" t="s">
        <v>12</v>
      </c>
      <c r="E41" s="84" t="s">
        <v>23</v>
      </c>
      <c r="F41" s="67" t="s">
        <v>13</v>
      </c>
      <c r="G41" s="45"/>
      <c r="H41" s="13"/>
      <c r="I41" s="86" t="s">
        <v>9</v>
      </c>
      <c r="J41" s="85" t="s">
        <v>11</v>
      </c>
      <c r="K41" s="85" t="s">
        <v>12</v>
      </c>
      <c r="L41" s="84" t="s">
        <v>23</v>
      </c>
      <c r="M41" s="67" t="s">
        <v>13</v>
      </c>
      <c r="N41" s="11"/>
    </row>
    <row r="42" spans="1:48" ht="30" customHeight="1" x14ac:dyDescent="0.2">
      <c r="A42" s="44"/>
      <c r="B42" s="97" t="str">
        <f>IF(COUNT(C15:C23)=0,"",MEDIAN(C15:C23))</f>
        <v/>
      </c>
      <c r="C42" s="98" t="str">
        <f>IF(F35&lt;&gt;"",F35,IF(ISERROR(VLOOKUP("x",B29:F32,5,FALSE)),"",VLOOKUP("x",B29:F32,5,FALSE)))</f>
        <v/>
      </c>
      <c r="D42" s="98" t="str">
        <f>IF(F38="","",F38)</f>
        <v/>
      </c>
      <c r="E42" s="87"/>
      <c r="F42" s="93" t="str">
        <f>IF(B42="","",SUM(B42:E42))</f>
        <v/>
      </c>
      <c r="G42" s="47"/>
      <c r="H42" s="14"/>
      <c r="I42" s="97" t="str">
        <f>IF(COUNT(J15:J23)=0,"",MEDIAN(J15:J23))</f>
        <v/>
      </c>
      <c r="J42" s="98" t="str">
        <f>IF(M35&lt;&gt;"",M35,IF(ISERROR(VLOOKUP("x",I29:M32,5,FALSE)),"",VLOOKUP("x",I29:M32,5,FALSE)))</f>
        <v/>
      </c>
      <c r="K42" s="98" t="str">
        <f>IF(M38="","",M38)</f>
        <v/>
      </c>
      <c r="L42" s="87"/>
      <c r="M42" s="93" t="str">
        <f>IF(I42="","",SUM(I42:L42))</f>
        <v/>
      </c>
      <c r="N42" s="11"/>
    </row>
    <row r="43" spans="1:48" ht="15" customHeight="1" x14ac:dyDescent="0.2">
      <c r="A43" s="44"/>
      <c r="B43" s="89"/>
      <c r="C43" s="89"/>
      <c r="D43" s="89"/>
      <c r="E43" s="100"/>
      <c r="F43" s="72" t="s">
        <v>61</v>
      </c>
      <c r="G43" s="47"/>
      <c r="H43" s="14"/>
      <c r="I43" s="88"/>
      <c r="J43" s="88"/>
      <c r="K43" s="88"/>
      <c r="L43" s="101"/>
      <c r="M43" s="81" t="s">
        <v>61</v>
      </c>
      <c r="N43" s="11"/>
    </row>
    <row r="44" spans="1:48" ht="30" customHeight="1" x14ac:dyDescent="0.2">
      <c r="A44" s="44"/>
      <c r="B44" s="137" t="s">
        <v>75</v>
      </c>
      <c r="C44" s="45"/>
      <c r="D44" s="147" t="str">
        <f>IF(F10="","",IF(YEAR(Bewilligungsdatum)&lt;1985,"Impianti esistenti","Impianti nuovi"))</f>
        <v/>
      </c>
      <c r="E44" s="147"/>
      <c r="F44" s="147"/>
      <c r="G44" s="45"/>
      <c r="H44" s="13"/>
      <c r="I44" s="138" t="str">
        <f>B44</f>
        <v>E) Valori di riferimentoi rispettati per</v>
      </c>
      <c r="J44" s="10"/>
      <c r="K44" s="148" t="str">
        <f>IF(F10="","",IF(YEAR(Bewilligungsdatum)&lt;1985,"Impianti esistenti","Impianti nuovi"))</f>
        <v/>
      </c>
      <c r="L44" s="148"/>
      <c r="M44" s="148"/>
      <c r="N44" s="11"/>
    </row>
    <row r="45" spans="1:48" ht="30" customHeight="1" x14ac:dyDescent="0.2">
      <c r="A45" s="44"/>
      <c r="B45" s="9" t="s">
        <v>10</v>
      </c>
      <c r="C45" s="53" t="s">
        <v>55</v>
      </c>
      <c r="D45" s="8" t="str">
        <f>IF(OR(ES="",D44=""),"Giorno",IF(D44="Impianti nuovi",CONCATENATE("Giorno:              ",VLOOKUP(ES,$P$16:$V$19,2)," dB"),CONCATENATE("Giorno:              ",VLOOKUP(ES,$P$16:$V$19,5)," dB")))</f>
        <v>Giorno</v>
      </c>
      <c r="E45" s="8" t="str">
        <f>IF(OR(ES="",D44=""),"Sera",IF(D44="Impianti nuovi",CONCATENATE("Sera:              ",VLOOKUP(ES,$P$16:$V$19,3)," dB"),CONCATENATE("Sera:              ",VLOOKUP(ES,$P$16:$V$19,6)," dB")))</f>
        <v>Sera</v>
      </c>
      <c r="F45" s="8" t="str">
        <f>IF(OR(ES="",D44=""),"Notte",IF(D44="Impianti nuovi",CONCATENATE("Notte:              ",VLOOKUP(ES,$P$16:$V$19,4)," dB"),CONCATENATE("Nacht:              ",VLOOKUP(ES,$P$16:$V$19,7)," dB")))</f>
        <v>Notte</v>
      </c>
      <c r="G45" s="46"/>
      <c r="H45" s="12"/>
      <c r="I45" s="9" t="s">
        <v>10</v>
      </c>
      <c r="J45" s="53" t="s">
        <v>55</v>
      </c>
      <c r="K45" s="8" t="str">
        <f>IF(OR(ES="",K44=""),"Giorno",IF(K44="Impianti nuovi",CONCATENATE("Giorno:              ",VLOOKUP(ES,$P$6:$V$9,2)," dB"),CONCATENATE("Giorno:              ",VLOOKUP(ES,$P$6:$V$9,5)," dB")))</f>
        <v>Giorno</v>
      </c>
      <c r="L45" s="8" t="str">
        <f>IF(OR(ES="",K44=""),"Sera",IF(K44="Impianti nuovi",CONCATENATE("Sera:              ",VLOOKUP(ES,$P$6:$V$9,3)," dB"),CONCATENATE("Sera:              ",VLOOKUP(ES,$P$6:$V$9,6)," dB")))</f>
        <v>Sera</v>
      </c>
      <c r="M45" s="8" t="str">
        <f>IF(OR(ES="",K44=""),"Notte",IF(K44="Impianti nuovi",CONCATENATE("Notte:              ",VLOOKUP(ES,$P$6:$V$9,4)," dB"),CONCATENATE("Notte:              ",VLOOKUP(ES,$P$6:$V$9,7)," dB")))</f>
        <v>Notte</v>
      </c>
      <c r="N45" s="11"/>
    </row>
    <row r="46" spans="1:48" ht="30" customHeight="1" x14ac:dyDescent="0.2">
      <c r="A46" s="44"/>
      <c r="B46" s="93" t="str">
        <f>IF(F42="","",F42)</f>
        <v/>
      </c>
      <c r="C46" s="99" t="str">
        <f>IF(ES="","",ES)</f>
        <v/>
      </c>
      <c r="D46" s="99" t="str">
        <f>IF(OR($B46="",D44=""),"",IF(D44="Impianti nuovi",IF(ROUND($B46,1)&gt;VLOOKUP(ES,$P$16:$V$19,2,FALSE),"Nein","Ja"),IF(ROUND($B46,1)&gt;VLOOKUP(ES,$P$16:$V$19,5,FALSE),"Nein","Ja")))</f>
        <v/>
      </c>
      <c r="E46" s="99" t="str">
        <f>IF(OR($B46="",D44=""),"",IF($D$44="Impianti nuovi",IF(ROUND($B46,1)&gt;VLOOKUP(ES,$P$16:$V$19,3,FALSE),"Nein","Ja"),IF(ROUND($B46,1)&gt;VLOOKUP(ES,$P$16:$V$19,6,FALSE),"Nein","Ja")))</f>
        <v/>
      </c>
      <c r="F46" s="99" t="str">
        <f>IF(OR($B46="",D44=""),"",IF($D$44="Impianti nuovi",IF(ROUND($B46,1)&gt;VLOOKUP(ES,$P$16:$V$19,4,FALSE),"Nein","Ja"),IF(ROUND($B46,1)&gt;VLOOKUP(ES,$P$16:$V$19,7,FALSE),"Nein","Ja")))</f>
        <v/>
      </c>
      <c r="G46" s="46"/>
      <c r="H46" s="12"/>
      <c r="I46" s="93" t="str">
        <f>IF(M42="","",M42)</f>
        <v/>
      </c>
      <c r="J46" s="99" t="str">
        <f>IF(ES="","",ES)</f>
        <v/>
      </c>
      <c r="K46" s="99" t="str">
        <f>IF(OR($I46="",K44=""),"",IF($K$44="Impianti nuovi",IF(ROUND($I46,1)&gt;VLOOKUP(ES,$P$6:$V$9,2,FALSE),"Nein","Ja"),IF(ROUND($B46,1)&gt;VLOOKUP(ES,$P$6:$V$9,5,FALSE),"Nein","Ja")))</f>
        <v/>
      </c>
      <c r="L46" s="99" t="str">
        <f>IF(OR($I46="",K44=""),"",IF($K$44="Impianti nuovi",IF(ROUND($I46,1)&gt;VLOOKUP(ES,$P$6:$V$9,3,FALSE),"Nein","Ja"),IF(ROUND($I46,1)&gt;VLOOKUP(ES,$P$6:$V$9,6,FALSE),"Nein","Ja")))</f>
        <v/>
      </c>
      <c r="M46" s="99" t="str">
        <f>IF(OR($I46="",K44=""),"",IF($K$44="Impianti nuovi",IF(ROUND($I46,1)&gt;VLOOKUP(ES,$P$6:$V$9,4,FALSE),"Nein","Ja"),IF(ROUND($I46,1)&gt;VLOOKUP(ES,$P$6:$V$9,7,FALSE),"Nein","Ja")))</f>
        <v/>
      </c>
      <c r="N46" s="11"/>
    </row>
    <row r="47" spans="1:48" ht="12.95" customHeight="1" x14ac:dyDescent="0.2">
      <c r="A47" s="50"/>
      <c r="B47" s="51"/>
      <c r="C47" s="51"/>
      <c r="D47" s="51"/>
      <c r="E47" s="51"/>
      <c r="F47" s="51"/>
      <c r="G47" s="51"/>
      <c r="H47" s="18"/>
      <c r="I47" s="19"/>
      <c r="J47" s="19"/>
      <c r="K47" s="19"/>
      <c r="L47" s="19"/>
      <c r="M47" s="19"/>
      <c r="N47" s="20"/>
    </row>
  </sheetData>
  <sheetProtection selectLockedCells="1"/>
  <mergeCells count="35">
    <mergeCell ref="C5:F5"/>
    <mergeCell ref="J6:M6"/>
    <mergeCell ref="J7:M7"/>
    <mergeCell ref="P4:P5"/>
    <mergeCell ref="Q4:S4"/>
    <mergeCell ref="T4:V4"/>
    <mergeCell ref="A1:N1"/>
    <mergeCell ref="A2:N2"/>
    <mergeCell ref="C4:F4"/>
    <mergeCell ref="J4:K4"/>
    <mergeCell ref="C31:E31"/>
    <mergeCell ref="J31:L31"/>
    <mergeCell ref="B13:F13"/>
    <mergeCell ref="T14:V14"/>
    <mergeCell ref="C28:E28"/>
    <mergeCell ref="J28:L28"/>
    <mergeCell ref="Q14:S14"/>
    <mergeCell ref="P14:P15"/>
    <mergeCell ref="I13:M13"/>
    <mergeCell ref="AS36:AV36"/>
    <mergeCell ref="D44:F44"/>
    <mergeCell ref="K44:M44"/>
    <mergeCell ref="J8:M8"/>
    <mergeCell ref="C9:F9"/>
    <mergeCell ref="C32:E32"/>
    <mergeCell ref="J32:L32"/>
    <mergeCell ref="A12:G12"/>
    <mergeCell ref="H12:N12"/>
    <mergeCell ref="J9:M9"/>
    <mergeCell ref="J10:M10"/>
    <mergeCell ref="C29:E29"/>
    <mergeCell ref="J29:L29"/>
    <mergeCell ref="C30:E30"/>
    <mergeCell ref="J30:L30"/>
    <mergeCell ref="I9:I10"/>
  </mergeCells>
  <conditionalFormatting sqref="D46:F46">
    <cfRule type="expression" dxfId="27" priority="12">
      <formula>D46="Nein"</formula>
    </cfRule>
    <cfRule type="expression" dxfId="26" priority="13">
      <formula>D46="Ja"</formula>
    </cfRule>
  </conditionalFormatting>
  <conditionalFormatting sqref="K46:M46">
    <cfRule type="expression" dxfId="25" priority="10">
      <formula>K46="Nein"</formula>
    </cfRule>
    <cfRule type="expression" dxfId="24" priority="11">
      <formula>K46="Ja"</formula>
    </cfRule>
  </conditionalFormatting>
  <conditionalFormatting sqref="B29:F32">
    <cfRule type="expression" dxfId="23" priority="7">
      <formula>$B29="x"</formula>
    </cfRule>
  </conditionalFormatting>
  <conditionalFormatting sqref="B15:F23">
    <cfRule type="expression" dxfId="22" priority="20">
      <formula>$C15=MEDIAN($C$15:$C$23)</formula>
    </cfRule>
  </conditionalFormatting>
  <conditionalFormatting sqref="M15:M23">
    <cfRule type="expression" dxfId="21" priority="22">
      <formula>$J15=MEDIAN($J$15:$J$23)</formula>
    </cfRule>
  </conditionalFormatting>
  <conditionalFormatting sqref="I15:L23">
    <cfRule type="expression" dxfId="20" priority="23">
      <formula>$J15=MEDIAN($J$15:$J$23)</formula>
    </cfRule>
  </conditionalFormatting>
  <conditionalFormatting sqref="B29:B32">
    <cfRule type="expression" dxfId="19" priority="5">
      <formula>COUNTA($B$29:$B$32)&gt;1</formula>
    </cfRule>
  </conditionalFormatting>
  <conditionalFormatting sqref="C29:F32">
    <cfRule type="expression" dxfId="18" priority="4">
      <formula>COUNTA($B$29:$B$32)&gt;1</formula>
    </cfRule>
  </conditionalFormatting>
  <conditionalFormatting sqref="I29:M32">
    <cfRule type="expression" dxfId="17" priority="3">
      <formula>$I29="x"</formula>
    </cfRule>
  </conditionalFormatting>
  <conditionalFormatting sqref="I29:I32">
    <cfRule type="expression" dxfId="16" priority="2">
      <formula>COUNTA($I$29:$I$32)&gt;1</formula>
    </cfRule>
  </conditionalFormatting>
  <conditionalFormatting sqref="J29:M32">
    <cfRule type="expression" dxfId="15" priority="1">
      <formula>COUNTA($I$29:$I$32)&gt;1</formula>
    </cfRule>
  </conditionalFormatting>
  <dataValidations count="4">
    <dataValidation type="list" allowBlank="1" showInputMessage="1" showErrorMessage="1" sqref="B29:B32 I29:I32">
      <formula1>"x"</formula1>
    </dataValidation>
    <dataValidation type="list" allowBlank="1" showInputMessage="1" showErrorMessage="1" sqref="F7">
      <formula1>"I,II,III,IV"</formula1>
    </dataValidation>
    <dataValidation type="list" allowBlank="1" showInputMessage="1" showErrorMessage="1" sqref="C10">
      <formula1>"S1,S1&amp;S2,S5,S1&amp;S5,S1&amp;S2&amp;S5"</formula1>
    </dataValidation>
    <dataValidation type="list" allowBlank="1" showInputMessage="1" showErrorMessage="1" sqref="E42 L42">
      <formula1>"0,2,4,6"</formula1>
    </dataValidation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60" orientation="portrait" r:id="rId1"/>
  <headerFooter>
    <oddHeader>&amp;LCercle Bruit</oddHeader>
    <oddFooter>&amp;L&amp;F / &amp;A&amp;RSeite &amp;P von&amp;N</oddFooter>
  </headerFooter>
  <colBreaks count="1" manualBreakCount="1">
    <brk id="14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47"/>
  <sheetViews>
    <sheetView showGridLines="0" tabSelected="1" zoomScaleNormal="100" workbookViewId="0">
      <selection activeCell="Q38" sqref="Q38"/>
    </sheetView>
  </sheetViews>
  <sheetFormatPr baseColWidth="10" defaultColWidth="11.42578125" defaultRowHeight="30" customHeight="1" x14ac:dyDescent="0.2"/>
  <cols>
    <col min="1" max="1" width="2.7109375" style="1" customWidth="1"/>
    <col min="2" max="2" width="16.42578125" style="1" customWidth="1"/>
    <col min="3" max="6" width="12.7109375" style="1" customWidth="1"/>
    <col min="7" max="8" width="2.7109375" style="1" customWidth="1"/>
    <col min="9" max="9" width="16.7109375" style="1" customWidth="1"/>
    <col min="10" max="13" width="12.7109375" style="1" customWidth="1"/>
    <col min="14" max="15" width="2.7109375" style="1" customWidth="1"/>
    <col min="16" max="24" width="11.7109375" style="1" customWidth="1"/>
    <col min="25" max="16384" width="11.42578125" style="1"/>
  </cols>
  <sheetData>
    <row r="1" spans="1:22" ht="30" customHeight="1" x14ac:dyDescent="0.2">
      <c r="A1" s="168" t="s">
        <v>64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  <c r="P1" s="131" t="s">
        <v>64</v>
      </c>
      <c r="Q1" s="130"/>
      <c r="R1" s="130"/>
      <c r="S1" s="130"/>
      <c r="T1" s="130"/>
      <c r="U1" s="130"/>
      <c r="V1" s="130"/>
    </row>
    <row r="2" spans="1:22" ht="30" customHeight="1" x14ac:dyDescent="0.2">
      <c r="A2" s="171" t="s">
        <v>24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  <c r="P2" s="132"/>
    </row>
    <row r="3" spans="1:22" ht="30" customHeight="1" thickBot="1" x14ac:dyDescent="0.3">
      <c r="A3" s="102"/>
      <c r="B3" s="103" t="s">
        <v>25</v>
      </c>
      <c r="C3" s="104"/>
      <c r="D3" s="104"/>
      <c r="E3" s="104"/>
      <c r="F3" s="104"/>
      <c r="G3" s="104"/>
      <c r="H3" s="104"/>
      <c r="I3" s="103" t="s">
        <v>26</v>
      </c>
      <c r="J3" s="104"/>
      <c r="K3" s="104"/>
      <c r="L3" s="105" t="s">
        <v>27</v>
      </c>
      <c r="M3" s="128">
        <v>0.875</v>
      </c>
      <c r="N3" s="106"/>
      <c r="P3" s="133" t="s">
        <v>76</v>
      </c>
    </row>
    <row r="4" spans="1:22" ht="30" customHeight="1" x14ac:dyDescent="0.25">
      <c r="A4" s="107"/>
      <c r="B4" s="108" t="s">
        <v>33</v>
      </c>
      <c r="C4" s="146" t="s">
        <v>78</v>
      </c>
      <c r="D4" s="146"/>
      <c r="E4" s="146"/>
      <c r="F4" s="146"/>
      <c r="G4" s="109"/>
      <c r="H4" s="109"/>
      <c r="I4" s="109" t="s">
        <v>29</v>
      </c>
      <c r="J4" s="174">
        <v>42826</v>
      </c>
      <c r="K4" s="174"/>
      <c r="L4" s="110" t="s">
        <v>28</v>
      </c>
      <c r="M4" s="128">
        <v>0.97916666666666663</v>
      </c>
      <c r="N4" s="111"/>
      <c r="P4" s="165" t="s">
        <v>55</v>
      </c>
      <c r="Q4" s="159" t="s">
        <v>54</v>
      </c>
      <c r="R4" s="160"/>
      <c r="S4" s="161"/>
      <c r="T4" s="159" t="s">
        <v>53</v>
      </c>
      <c r="U4" s="160"/>
      <c r="V4" s="161"/>
    </row>
    <row r="5" spans="1:22" ht="30" customHeight="1" thickBot="1" x14ac:dyDescent="0.3">
      <c r="A5" s="107"/>
      <c r="B5" s="108" t="s">
        <v>34</v>
      </c>
      <c r="C5" s="156" t="s">
        <v>79</v>
      </c>
      <c r="D5" s="156"/>
      <c r="E5" s="156"/>
      <c r="F5" s="156"/>
      <c r="G5" s="109"/>
      <c r="H5" s="109"/>
      <c r="I5" s="112"/>
      <c r="J5" s="112"/>
      <c r="K5" s="112"/>
      <c r="L5" s="112"/>
      <c r="M5" s="112"/>
      <c r="N5" s="111"/>
      <c r="P5" s="166"/>
      <c r="Q5" s="6" t="s">
        <v>1</v>
      </c>
      <c r="R5" s="4" t="s">
        <v>2</v>
      </c>
      <c r="S5" s="5" t="s">
        <v>3</v>
      </c>
      <c r="T5" s="6" t="s">
        <v>1</v>
      </c>
      <c r="U5" s="4" t="s">
        <v>2</v>
      </c>
      <c r="V5" s="5" t="s">
        <v>3</v>
      </c>
    </row>
    <row r="6" spans="1:22" ht="30" customHeight="1" x14ac:dyDescent="0.25">
      <c r="A6" s="107"/>
      <c r="B6" s="108" t="s">
        <v>35</v>
      </c>
      <c r="C6" s="125"/>
      <c r="D6" s="113"/>
      <c r="E6" s="114" t="s">
        <v>36</v>
      </c>
      <c r="F6" s="125" t="s">
        <v>80</v>
      </c>
      <c r="G6" s="109"/>
      <c r="H6" s="109"/>
      <c r="I6" s="115" t="s">
        <v>30</v>
      </c>
      <c r="J6" s="146" t="s">
        <v>83</v>
      </c>
      <c r="K6" s="146"/>
      <c r="L6" s="146"/>
      <c r="M6" s="146"/>
      <c r="N6" s="111"/>
      <c r="P6" s="21" t="s">
        <v>4</v>
      </c>
      <c r="Q6" s="22">
        <v>30</v>
      </c>
      <c r="R6" s="23">
        <v>25</v>
      </c>
      <c r="S6" s="24">
        <v>20</v>
      </c>
      <c r="T6" s="22">
        <v>35</v>
      </c>
      <c r="U6" s="23">
        <v>30</v>
      </c>
      <c r="V6" s="24">
        <v>25</v>
      </c>
    </row>
    <row r="7" spans="1:22" ht="30" customHeight="1" x14ac:dyDescent="0.25">
      <c r="A7" s="107"/>
      <c r="B7" s="116"/>
      <c r="C7" s="116"/>
      <c r="D7" s="116"/>
      <c r="E7" s="108" t="s">
        <v>55</v>
      </c>
      <c r="F7" s="126" t="s">
        <v>6</v>
      </c>
      <c r="G7" s="109"/>
      <c r="H7" s="109"/>
      <c r="I7" s="115" t="s">
        <v>31</v>
      </c>
      <c r="J7" s="146" t="s">
        <v>84</v>
      </c>
      <c r="K7" s="146"/>
      <c r="L7" s="146"/>
      <c r="M7" s="146"/>
      <c r="N7" s="111"/>
      <c r="P7" s="25" t="s">
        <v>5</v>
      </c>
      <c r="Q7" s="26">
        <v>35</v>
      </c>
      <c r="R7" s="15">
        <v>30</v>
      </c>
      <c r="S7" s="27">
        <v>25</v>
      </c>
      <c r="T7" s="26">
        <v>40</v>
      </c>
      <c r="U7" s="15">
        <v>35</v>
      </c>
      <c r="V7" s="27">
        <v>30</v>
      </c>
    </row>
    <row r="8" spans="1:22" ht="30" customHeight="1" x14ac:dyDescent="0.25">
      <c r="A8" s="107"/>
      <c r="B8" s="117" t="s">
        <v>38</v>
      </c>
      <c r="C8" s="116"/>
      <c r="D8" s="116"/>
      <c r="E8" s="116"/>
      <c r="F8" s="118"/>
      <c r="G8" s="109"/>
      <c r="H8" s="109"/>
      <c r="I8" s="136" t="s">
        <v>65</v>
      </c>
      <c r="J8" s="146" t="s">
        <v>85</v>
      </c>
      <c r="K8" s="146"/>
      <c r="L8" s="146"/>
      <c r="M8" s="146"/>
      <c r="N8" s="111"/>
      <c r="P8" s="25" t="s">
        <v>6</v>
      </c>
      <c r="Q8" s="26">
        <v>40</v>
      </c>
      <c r="R8" s="15">
        <v>35</v>
      </c>
      <c r="S8" s="27">
        <v>30</v>
      </c>
      <c r="T8" s="26">
        <v>45</v>
      </c>
      <c r="U8" s="15">
        <v>40</v>
      </c>
      <c r="V8" s="27">
        <v>35</v>
      </c>
    </row>
    <row r="9" spans="1:22" ht="30" customHeight="1" thickBot="1" x14ac:dyDescent="0.3">
      <c r="A9" s="107"/>
      <c r="B9" s="119" t="s">
        <v>37</v>
      </c>
      <c r="C9" s="146" t="s">
        <v>81</v>
      </c>
      <c r="D9" s="146"/>
      <c r="E9" s="146"/>
      <c r="F9" s="146"/>
      <c r="G9" s="109"/>
      <c r="H9" s="109"/>
      <c r="I9" s="157" t="s">
        <v>32</v>
      </c>
      <c r="J9" s="156" t="s">
        <v>86</v>
      </c>
      <c r="K9" s="156"/>
      <c r="L9" s="156"/>
      <c r="M9" s="156"/>
      <c r="N9" s="111"/>
      <c r="P9" s="28" t="s">
        <v>7</v>
      </c>
      <c r="Q9" s="29">
        <v>45</v>
      </c>
      <c r="R9" s="30">
        <v>40</v>
      </c>
      <c r="S9" s="31">
        <v>35</v>
      </c>
      <c r="T9" s="29">
        <v>50</v>
      </c>
      <c r="U9" s="30">
        <v>45</v>
      </c>
      <c r="V9" s="31">
        <v>40</v>
      </c>
    </row>
    <row r="10" spans="1:22" ht="30" customHeight="1" x14ac:dyDescent="0.25">
      <c r="A10" s="107"/>
      <c r="B10" s="134" t="s">
        <v>66</v>
      </c>
      <c r="C10" s="125" t="s">
        <v>82</v>
      </c>
      <c r="D10" s="116"/>
      <c r="E10" s="108" t="s">
        <v>39</v>
      </c>
      <c r="F10" s="127">
        <v>31413</v>
      </c>
      <c r="G10" s="120"/>
      <c r="H10" s="109"/>
      <c r="I10" s="157"/>
      <c r="J10" s="156" t="s">
        <v>87</v>
      </c>
      <c r="K10" s="156"/>
      <c r="L10" s="156"/>
      <c r="M10" s="156"/>
      <c r="N10" s="111"/>
    </row>
    <row r="11" spans="1:22" ht="5.0999999999999996" customHeight="1" x14ac:dyDescent="0.2">
      <c r="A11" s="121"/>
      <c r="B11" s="122"/>
      <c r="C11" s="122"/>
      <c r="D11" s="122"/>
      <c r="E11" s="122"/>
      <c r="F11" s="122"/>
      <c r="G11" s="122"/>
      <c r="H11" s="122"/>
      <c r="I11" s="123"/>
      <c r="J11" s="122"/>
      <c r="K11" s="122"/>
      <c r="L11" s="122"/>
      <c r="M11" s="122"/>
      <c r="N11" s="124"/>
    </row>
    <row r="12" spans="1:22" ht="35.1" customHeight="1" x14ac:dyDescent="0.2">
      <c r="A12" s="150" t="s">
        <v>67</v>
      </c>
      <c r="B12" s="151"/>
      <c r="C12" s="151"/>
      <c r="D12" s="151"/>
      <c r="E12" s="151"/>
      <c r="F12" s="151"/>
      <c r="G12" s="152"/>
      <c r="H12" s="153" t="s">
        <v>40</v>
      </c>
      <c r="I12" s="154"/>
      <c r="J12" s="154"/>
      <c r="K12" s="154"/>
      <c r="L12" s="154"/>
      <c r="M12" s="154"/>
      <c r="N12" s="155"/>
    </row>
    <row r="13" spans="1:22" ht="30" customHeight="1" thickBot="1" x14ac:dyDescent="0.25">
      <c r="A13" s="44"/>
      <c r="B13" s="158" t="s">
        <v>69</v>
      </c>
      <c r="C13" s="158"/>
      <c r="D13" s="158"/>
      <c r="E13" s="158"/>
      <c r="F13" s="158"/>
      <c r="G13" s="45"/>
      <c r="H13" s="13"/>
      <c r="I13" s="167" t="str">
        <f>B13</f>
        <v>B) Misurazione Leq 10 secondi</v>
      </c>
      <c r="J13" s="167"/>
      <c r="K13" s="167"/>
      <c r="L13" s="167"/>
      <c r="M13" s="167"/>
      <c r="N13" s="11"/>
      <c r="P13" s="133" t="s">
        <v>77</v>
      </c>
      <c r="Q13" s="132"/>
    </row>
    <row r="14" spans="1:22" ht="30" customHeight="1" x14ac:dyDescent="0.2">
      <c r="A14" s="44"/>
      <c r="B14" s="135" t="s">
        <v>68</v>
      </c>
      <c r="C14" s="3" t="s">
        <v>19</v>
      </c>
      <c r="D14" s="3" t="s">
        <v>18</v>
      </c>
      <c r="E14" s="3" t="s">
        <v>17</v>
      </c>
      <c r="F14" s="2" t="s">
        <v>0</v>
      </c>
      <c r="G14" s="45"/>
      <c r="H14" s="13"/>
      <c r="I14" s="135" t="s">
        <v>68</v>
      </c>
      <c r="J14" s="3" t="s">
        <v>19</v>
      </c>
      <c r="K14" s="3" t="s">
        <v>18</v>
      </c>
      <c r="L14" s="3" t="s">
        <v>17</v>
      </c>
      <c r="M14" s="2" t="s">
        <v>49</v>
      </c>
      <c r="N14" s="11"/>
      <c r="P14" s="165" t="s">
        <v>55</v>
      </c>
      <c r="Q14" s="159" t="s">
        <v>54</v>
      </c>
      <c r="R14" s="160"/>
      <c r="S14" s="161"/>
      <c r="T14" s="159" t="s">
        <v>53</v>
      </c>
      <c r="U14" s="160"/>
      <c r="V14" s="161"/>
    </row>
    <row r="15" spans="1:22" ht="30" customHeight="1" thickBot="1" x14ac:dyDescent="0.25">
      <c r="A15" s="44"/>
      <c r="B15" s="54">
        <v>0.90625</v>
      </c>
      <c r="C15" s="55">
        <v>37.9</v>
      </c>
      <c r="D15" s="55">
        <v>50.2</v>
      </c>
      <c r="E15" s="94">
        <f>IF(OR(C15="",D15=""),"",D15-C15)</f>
        <v>12.300000000000004</v>
      </c>
      <c r="F15" s="92">
        <f t="shared" ref="F15:F23" si="0">IF(C15="","",IF(COUNT($C$15:$C$23)=0,"",RANK($C15,$C$15:$C$23,0)))</f>
        <v>4</v>
      </c>
      <c r="G15" s="45"/>
      <c r="H15" s="13"/>
      <c r="I15" s="54">
        <v>0.90625</v>
      </c>
      <c r="J15" s="55">
        <v>32.4</v>
      </c>
      <c r="K15" s="55">
        <v>37.1</v>
      </c>
      <c r="L15" s="94">
        <f>IF(OR(J15="",K15=""),"",K15-J15)</f>
        <v>4.7000000000000028</v>
      </c>
      <c r="M15" s="92">
        <f t="shared" ref="M15:M23" si="1">IF(J15="","",IF(COUNT($J$15:$J$23)=0,"",RANK($J15,$J$15:$J$23,0)))</f>
        <v>1</v>
      </c>
      <c r="N15" s="11"/>
      <c r="P15" s="166"/>
      <c r="Q15" s="6" t="s">
        <v>50</v>
      </c>
      <c r="R15" s="4" t="s">
        <v>51</v>
      </c>
      <c r="S15" s="5" t="s">
        <v>52</v>
      </c>
      <c r="T15" s="6" t="s">
        <v>50</v>
      </c>
      <c r="U15" s="4" t="s">
        <v>51</v>
      </c>
      <c r="V15" s="5" t="s">
        <v>52</v>
      </c>
    </row>
    <row r="16" spans="1:22" ht="30" customHeight="1" x14ac:dyDescent="0.2">
      <c r="A16" s="44"/>
      <c r="B16" s="54">
        <v>0.90972222222222221</v>
      </c>
      <c r="C16" s="55">
        <v>32.4</v>
      </c>
      <c r="D16" s="55">
        <v>44.6</v>
      </c>
      <c r="E16" s="94">
        <f t="shared" ref="E16:E23" si="2">IF(OR(C16="",D16=""),"",D16-C16)</f>
        <v>12.200000000000003</v>
      </c>
      <c r="F16" s="92">
        <f t="shared" si="0"/>
        <v>9</v>
      </c>
      <c r="G16" s="45"/>
      <c r="H16" s="13"/>
      <c r="I16" s="54">
        <v>0.90972222222222221</v>
      </c>
      <c r="J16" s="55">
        <v>29.8</v>
      </c>
      <c r="K16" s="55">
        <v>35.6</v>
      </c>
      <c r="L16" s="94">
        <f t="shared" ref="L16:L23" si="3">IF(OR(J16="",K16=""),"",K16-J16)</f>
        <v>5.8000000000000007</v>
      </c>
      <c r="M16" s="92">
        <f t="shared" si="1"/>
        <v>5</v>
      </c>
      <c r="N16" s="11"/>
      <c r="P16" s="32" t="s">
        <v>4</v>
      </c>
      <c r="Q16" s="33">
        <v>40</v>
      </c>
      <c r="R16" s="34">
        <v>35</v>
      </c>
      <c r="S16" s="35">
        <v>30</v>
      </c>
      <c r="T16" s="33">
        <v>45</v>
      </c>
      <c r="U16" s="34">
        <v>40</v>
      </c>
      <c r="V16" s="35">
        <v>35</v>
      </c>
    </row>
    <row r="17" spans="1:22" ht="30" customHeight="1" x14ac:dyDescent="0.2">
      <c r="A17" s="44"/>
      <c r="B17" s="54">
        <v>0.91111111111111109</v>
      </c>
      <c r="C17" s="55">
        <v>33.6</v>
      </c>
      <c r="D17" s="55">
        <v>43.2</v>
      </c>
      <c r="E17" s="94">
        <f t="shared" si="2"/>
        <v>9.6000000000000014</v>
      </c>
      <c r="F17" s="92">
        <f t="shared" si="0"/>
        <v>8</v>
      </c>
      <c r="G17" s="45"/>
      <c r="H17" s="13"/>
      <c r="I17" s="54">
        <v>0.91111111111111109</v>
      </c>
      <c r="J17" s="55">
        <v>31.1</v>
      </c>
      <c r="K17" s="55">
        <v>37.1</v>
      </c>
      <c r="L17" s="94">
        <f t="shared" si="3"/>
        <v>6</v>
      </c>
      <c r="M17" s="92">
        <f t="shared" si="1"/>
        <v>3</v>
      </c>
      <c r="N17" s="11"/>
      <c r="P17" s="36" t="s">
        <v>5</v>
      </c>
      <c r="Q17" s="37">
        <v>45</v>
      </c>
      <c r="R17" s="38">
        <v>40</v>
      </c>
      <c r="S17" s="39">
        <v>35</v>
      </c>
      <c r="T17" s="37">
        <v>50</v>
      </c>
      <c r="U17" s="38">
        <v>45</v>
      </c>
      <c r="V17" s="39">
        <v>40</v>
      </c>
    </row>
    <row r="18" spans="1:22" ht="30" customHeight="1" x14ac:dyDescent="0.2">
      <c r="A18" s="44"/>
      <c r="B18" s="54">
        <v>0.9145833333333333</v>
      </c>
      <c r="C18" s="55">
        <v>39.799999999999997</v>
      </c>
      <c r="D18" s="55">
        <v>50.6</v>
      </c>
      <c r="E18" s="94">
        <f t="shared" si="2"/>
        <v>10.800000000000004</v>
      </c>
      <c r="F18" s="92">
        <f t="shared" si="0"/>
        <v>3</v>
      </c>
      <c r="G18" s="45"/>
      <c r="H18" s="13"/>
      <c r="I18" s="54">
        <v>0.9145833333333333</v>
      </c>
      <c r="J18" s="55">
        <v>30.2</v>
      </c>
      <c r="K18" s="55">
        <v>36.700000000000003</v>
      </c>
      <c r="L18" s="94">
        <f t="shared" si="3"/>
        <v>6.5000000000000036</v>
      </c>
      <c r="M18" s="92">
        <f t="shared" si="1"/>
        <v>4</v>
      </c>
      <c r="N18" s="11"/>
      <c r="P18" s="36" t="s">
        <v>6</v>
      </c>
      <c r="Q18" s="37">
        <v>50</v>
      </c>
      <c r="R18" s="38">
        <v>45</v>
      </c>
      <c r="S18" s="39">
        <v>40</v>
      </c>
      <c r="T18" s="37">
        <v>55</v>
      </c>
      <c r="U18" s="38">
        <v>50</v>
      </c>
      <c r="V18" s="39">
        <v>45</v>
      </c>
    </row>
    <row r="19" spans="1:22" ht="30" customHeight="1" thickBot="1" x14ac:dyDescent="0.25">
      <c r="A19" s="44"/>
      <c r="B19" s="54">
        <v>0.91736111111111107</v>
      </c>
      <c r="C19" s="55">
        <v>40.6</v>
      </c>
      <c r="D19" s="55">
        <v>52.7</v>
      </c>
      <c r="E19" s="94">
        <f t="shared" si="2"/>
        <v>12.100000000000001</v>
      </c>
      <c r="F19" s="92">
        <f t="shared" si="0"/>
        <v>1</v>
      </c>
      <c r="G19" s="45"/>
      <c r="H19" s="13"/>
      <c r="I19" s="54">
        <v>0.91736111111111107</v>
      </c>
      <c r="J19" s="55">
        <v>31.7</v>
      </c>
      <c r="K19" s="55">
        <v>39.5</v>
      </c>
      <c r="L19" s="94">
        <f t="shared" si="3"/>
        <v>7.8000000000000007</v>
      </c>
      <c r="M19" s="92">
        <f t="shared" si="1"/>
        <v>2</v>
      </c>
      <c r="N19" s="11"/>
      <c r="P19" s="40" t="s">
        <v>7</v>
      </c>
      <c r="Q19" s="41">
        <v>55</v>
      </c>
      <c r="R19" s="42">
        <v>50</v>
      </c>
      <c r="S19" s="43">
        <v>45</v>
      </c>
      <c r="T19" s="41">
        <v>60</v>
      </c>
      <c r="U19" s="42">
        <v>55</v>
      </c>
      <c r="V19" s="43">
        <v>50</v>
      </c>
    </row>
    <row r="20" spans="1:22" ht="30" customHeight="1" x14ac:dyDescent="0.2">
      <c r="A20" s="44"/>
      <c r="B20" s="54">
        <v>0.92847222222222225</v>
      </c>
      <c r="C20" s="55">
        <v>40.1</v>
      </c>
      <c r="D20" s="55">
        <v>49.8</v>
      </c>
      <c r="E20" s="94">
        <f t="shared" si="2"/>
        <v>9.6999999999999957</v>
      </c>
      <c r="F20" s="92">
        <f t="shared" si="0"/>
        <v>2</v>
      </c>
      <c r="G20" s="45"/>
      <c r="H20" s="13"/>
      <c r="I20" s="54"/>
      <c r="J20" s="55"/>
      <c r="K20" s="55"/>
      <c r="L20" s="94" t="str">
        <f t="shared" si="3"/>
        <v/>
      </c>
      <c r="M20" s="92" t="str">
        <f t="shared" si="1"/>
        <v/>
      </c>
      <c r="N20" s="11"/>
    </row>
    <row r="21" spans="1:22" ht="30" customHeight="1" x14ac:dyDescent="0.2">
      <c r="A21" s="44"/>
      <c r="B21" s="54">
        <v>0.93055555555555547</v>
      </c>
      <c r="C21" s="55">
        <v>35.6</v>
      </c>
      <c r="D21" s="55">
        <v>47.3</v>
      </c>
      <c r="E21" s="94">
        <f t="shared" si="2"/>
        <v>11.699999999999996</v>
      </c>
      <c r="F21" s="92">
        <f t="shared" si="0"/>
        <v>6</v>
      </c>
      <c r="G21" s="45"/>
      <c r="H21" s="13"/>
      <c r="I21" s="54"/>
      <c r="J21" s="55"/>
      <c r="K21" s="55"/>
      <c r="L21" s="94" t="str">
        <f t="shared" si="3"/>
        <v/>
      </c>
      <c r="M21" s="92" t="str">
        <f t="shared" si="1"/>
        <v/>
      </c>
      <c r="N21" s="11"/>
    </row>
    <row r="22" spans="1:22" ht="30" customHeight="1" x14ac:dyDescent="0.2">
      <c r="A22" s="44"/>
      <c r="B22" s="54">
        <v>0.93402777777777779</v>
      </c>
      <c r="C22" s="55">
        <v>37.799999999999997</v>
      </c>
      <c r="D22" s="55">
        <v>50.1</v>
      </c>
      <c r="E22" s="94">
        <f t="shared" si="2"/>
        <v>12.300000000000004</v>
      </c>
      <c r="F22" s="92">
        <f t="shared" si="0"/>
        <v>5</v>
      </c>
      <c r="G22" s="45"/>
      <c r="H22" s="13"/>
      <c r="I22" s="54"/>
      <c r="J22" s="55"/>
      <c r="K22" s="55"/>
      <c r="L22" s="94" t="str">
        <f t="shared" si="3"/>
        <v/>
      </c>
      <c r="M22" s="92" t="str">
        <f t="shared" si="1"/>
        <v/>
      </c>
      <c r="N22" s="11"/>
    </row>
    <row r="23" spans="1:22" ht="30" customHeight="1" x14ac:dyDescent="0.2">
      <c r="A23" s="44"/>
      <c r="B23" s="54">
        <v>0.93472222222222223</v>
      </c>
      <c r="C23" s="55">
        <v>33.9</v>
      </c>
      <c r="D23" s="55">
        <v>41.7</v>
      </c>
      <c r="E23" s="94">
        <f t="shared" si="2"/>
        <v>7.8000000000000043</v>
      </c>
      <c r="F23" s="92">
        <f t="shared" si="0"/>
        <v>7</v>
      </c>
      <c r="G23" s="45"/>
      <c r="H23" s="13"/>
      <c r="I23" s="54"/>
      <c r="J23" s="55"/>
      <c r="K23" s="55"/>
      <c r="L23" s="94" t="str">
        <f t="shared" si="3"/>
        <v/>
      </c>
      <c r="M23" s="92" t="str">
        <f t="shared" si="1"/>
        <v/>
      </c>
      <c r="N23" s="11"/>
    </row>
    <row r="24" spans="1:22" ht="5.0999999999999996" customHeight="1" x14ac:dyDescent="0.2">
      <c r="A24" s="44"/>
      <c r="B24" s="60"/>
      <c r="C24" s="60"/>
      <c r="D24" s="60"/>
      <c r="E24" s="60"/>
      <c r="F24" s="60"/>
      <c r="G24" s="45"/>
      <c r="H24" s="13"/>
      <c r="I24" s="61"/>
      <c r="J24" s="61"/>
      <c r="K24" s="61"/>
      <c r="L24" s="61"/>
      <c r="M24" s="61"/>
      <c r="N24" s="11"/>
    </row>
    <row r="25" spans="1:22" ht="30" customHeight="1" x14ac:dyDescent="0.2">
      <c r="A25" s="44"/>
      <c r="B25" s="49" t="s">
        <v>22</v>
      </c>
      <c r="C25" s="93">
        <f>IF(COUNT(C15:C23)=0,"",MAX(C15:C23)-MIN(C15:C23))</f>
        <v>8.2000000000000028</v>
      </c>
      <c r="D25" s="57" t="s">
        <v>14</v>
      </c>
      <c r="E25" s="94">
        <f>IF(COUNT(C15:C23)=0,"",VLOOKUP(MEDIAN(C15:C23),C15:E23,3,FALSE))</f>
        <v>12.300000000000004</v>
      </c>
      <c r="F25" s="49"/>
      <c r="G25" s="45"/>
      <c r="H25" s="13"/>
      <c r="I25" s="17" t="str">
        <f>B25</f>
        <v>Max - Min:</v>
      </c>
      <c r="J25" s="93">
        <f>IF(COUNT(J15:J23)=0,"",MAX(J15:J23)-MIN(J15:J23))</f>
        <v>2.5999999999999979</v>
      </c>
      <c r="K25" s="58" t="s">
        <v>14</v>
      </c>
      <c r="L25" s="93">
        <f>IF(COUNT(J15:J23)=0,"",VLOOKUP(MEDIAN(J15:J23),J15:L23,3,FALSE))</f>
        <v>6</v>
      </c>
      <c r="M25" s="17"/>
      <c r="N25" s="11"/>
    </row>
    <row r="26" spans="1:22" ht="5.0999999999999996" customHeight="1" x14ac:dyDescent="0.2">
      <c r="A26" s="44"/>
      <c r="B26" s="49"/>
      <c r="C26" s="49"/>
      <c r="D26" s="49"/>
      <c r="E26" s="49"/>
      <c r="F26" s="49"/>
      <c r="G26" s="45"/>
      <c r="H26" s="13"/>
      <c r="I26" s="17"/>
      <c r="J26" s="17"/>
      <c r="K26" s="17"/>
      <c r="L26" s="17"/>
      <c r="M26" s="17"/>
      <c r="N26" s="11"/>
    </row>
    <row r="27" spans="1:22" ht="30" customHeight="1" x14ac:dyDescent="0.2">
      <c r="A27" s="44"/>
      <c r="B27" s="137" t="s">
        <v>70</v>
      </c>
      <c r="C27" s="48"/>
      <c r="D27" s="48"/>
      <c r="E27" s="48"/>
      <c r="F27" s="48"/>
      <c r="G27" s="45"/>
      <c r="H27" s="13"/>
      <c r="I27" s="138" t="str">
        <f>B27</f>
        <v>C1) Fattore di correzione del rumore di fondo in base all'udibilità</v>
      </c>
      <c r="J27" s="16"/>
      <c r="K27" s="16"/>
      <c r="L27" s="16"/>
      <c r="M27" s="16"/>
      <c r="N27" s="11"/>
    </row>
    <row r="28" spans="1:22" ht="30" customHeight="1" x14ac:dyDescent="0.2">
      <c r="A28" s="44"/>
      <c r="B28" s="2" t="s">
        <v>56</v>
      </c>
      <c r="C28" s="162" t="s">
        <v>57</v>
      </c>
      <c r="D28" s="163"/>
      <c r="E28" s="164"/>
      <c r="F28" s="7" t="s">
        <v>8</v>
      </c>
      <c r="G28" s="45"/>
      <c r="H28" s="13"/>
      <c r="I28" s="2" t="s">
        <v>56</v>
      </c>
      <c r="J28" s="162" t="s">
        <v>57</v>
      </c>
      <c r="K28" s="163"/>
      <c r="L28" s="164"/>
      <c r="M28" s="7" t="s">
        <v>8</v>
      </c>
      <c r="N28" s="11"/>
    </row>
    <row r="29" spans="1:22" ht="30" customHeight="1" x14ac:dyDescent="0.2">
      <c r="A29" s="44"/>
      <c r="B29" s="52"/>
      <c r="C29" s="149" t="s">
        <v>58</v>
      </c>
      <c r="D29" s="149"/>
      <c r="E29" s="149"/>
      <c r="F29" s="56">
        <v>0</v>
      </c>
      <c r="G29" s="45"/>
      <c r="H29" s="13"/>
      <c r="I29" s="52"/>
      <c r="J29" s="149" t="s">
        <v>58</v>
      </c>
      <c r="K29" s="149"/>
      <c r="L29" s="149"/>
      <c r="M29" s="56">
        <v>0</v>
      </c>
      <c r="N29" s="11"/>
    </row>
    <row r="30" spans="1:22" ht="30" customHeight="1" x14ac:dyDescent="0.2">
      <c r="A30" s="44"/>
      <c r="B30" s="52" t="s">
        <v>88</v>
      </c>
      <c r="C30" s="149" t="s">
        <v>63</v>
      </c>
      <c r="D30" s="149"/>
      <c r="E30" s="149"/>
      <c r="F30" s="56">
        <v>-1</v>
      </c>
      <c r="G30" s="45"/>
      <c r="H30" s="13"/>
      <c r="I30" s="52" t="s">
        <v>88</v>
      </c>
      <c r="J30" s="149" t="s">
        <v>63</v>
      </c>
      <c r="K30" s="149"/>
      <c r="L30" s="149"/>
      <c r="M30" s="56">
        <v>-1</v>
      </c>
      <c r="N30" s="11"/>
    </row>
    <row r="31" spans="1:22" ht="30" customHeight="1" x14ac:dyDescent="0.2">
      <c r="A31" s="44"/>
      <c r="B31" s="52"/>
      <c r="C31" s="149" t="s">
        <v>59</v>
      </c>
      <c r="D31" s="149"/>
      <c r="E31" s="149"/>
      <c r="F31" s="56">
        <v>-2</v>
      </c>
      <c r="G31" s="45"/>
      <c r="H31" s="13"/>
      <c r="I31" s="52"/>
      <c r="J31" s="149" t="s">
        <v>59</v>
      </c>
      <c r="K31" s="149"/>
      <c r="L31" s="149"/>
      <c r="M31" s="56">
        <v>-2</v>
      </c>
      <c r="N31" s="11"/>
    </row>
    <row r="32" spans="1:22" ht="30" customHeight="1" x14ac:dyDescent="0.2">
      <c r="A32" s="44"/>
      <c r="B32" s="52"/>
      <c r="C32" s="149" t="s">
        <v>60</v>
      </c>
      <c r="D32" s="149"/>
      <c r="E32" s="149"/>
      <c r="F32" s="56">
        <v>-3</v>
      </c>
      <c r="G32" s="45"/>
      <c r="H32" s="13"/>
      <c r="I32" s="52"/>
      <c r="J32" s="149" t="s">
        <v>60</v>
      </c>
      <c r="K32" s="149"/>
      <c r="L32" s="149"/>
      <c r="M32" s="56">
        <v>-3</v>
      </c>
      <c r="N32" s="11"/>
    </row>
    <row r="33" spans="1:48" ht="30" customHeight="1" x14ac:dyDescent="0.2">
      <c r="A33" s="44"/>
      <c r="B33" s="141" t="s">
        <v>71</v>
      </c>
      <c r="C33" s="62"/>
      <c r="D33" s="62"/>
      <c r="E33" s="62"/>
      <c r="F33" s="62"/>
      <c r="G33" s="45"/>
      <c r="H33" s="13"/>
      <c r="I33" s="139" t="str">
        <f>B33</f>
        <v>C2) Fattore di correzione del rumore di fondo in base alle misurazioni</v>
      </c>
      <c r="J33" s="63"/>
      <c r="K33" s="63"/>
      <c r="L33" s="63"/>
      <c r="M33" s="10"/>
      <c r="N33" s="11"/>
    </row>
    <row r="34" spans="1:48" ht="30" customHeight="1" x14ac:dyDescent="0.2">
      <c r="A34" s="44"/>
      <c r="B34" s="2" t="s">
        <v>41</v>
      </c>
      <c r="C34" s="59" t="s">
        <v>42</v>
      </c>
      <c r="D34" s="3" t="s">
        <v>15</v>
      </c>
      <c r="E34" s="3" t="s">
        <v>16</v>
      </c>
      <c r="F34" s="7" t="s">
        <v>8</v>
      </c>
      <c r="G34" s="45"/>
      <c r="H34" s="13"/>
      <c r="I34" s="2" t="s">
        <v>41</v>
      </c>
      <c r="J34" s="59" t="s">
        <v>42</v>
      </c>
      <c r="K34" s="3" t="s">
        <v>15</v>
      </c>
      <c r="L34" s="3" t="s">
        <v>16</v>
      </c>
      <c r="M34" s="7" t="s">
        <v>8</v>
      </c>
      <c r="N34" s="11"/>
    </row>
    <row r="35" spans="1:48" ht="30" customHeight="1" x14ac:dyDescent="0.2">
      <c r="A35" s="44"/>
      <c r="B35" s="54">
        <v>0.90625</v>
      </c>
      <c r="C35" s="52">
        <v>10</v>
      </c>
      <c r="D35" s="55">
        <v>31.7</v>
      </c>
      <c r="E35" s="55">
        <v>43.3</v>
      </c>
      <c r="F35" s="94">
        <f>IF(OR(COUNT(C15:C23)=0,D35=""),"",IF(ISERROR(VLOOKUP(MEDIAN(C15:C23),C15:C23,1,FALSE)),"",10*LOG(10^(0.1*VLOOKUP(MEDIAN(C15:C23),C15:C23,1,FALSE))-10^(0.1*D35)))-VLOOKUP(MEDIAN(C15:C23),C15:C23,1,FALSE))</f>
        <v>-1.2232400123321909</v>
      </c>
      <c r="G35" s="45"/>
      <c r="H35" s="13"/>
      <c r="I35" s="54">
        <v>0.91736111111111107</v>
      </c>
      <c r="J35" s="52">
        <v>20</v>
      </c>
      <c r="K35" s="55">
        <v>23.8</v>
      </c>
      <c r="L35" s="55">
        <v>34.1</v>
      </c>
      <c r="M35" s="94">
        <f>IF(OR(COUNT(J15:J23)=0,K35=""),"",IF(ISERROR(VLOOKUP(MEDIAN(J15:J23),J15:J23,1,FALSE)),"",10*LOG(10^(0.1*VLOOKUP(MEDIAN(J15:J23),J15:J23,1,FALSE))-10^(0.1*K35)))-VLOOKUP(MEDIAN(J15:J23),J15:J23,1,FALSE))</f>
        <v>-0.89486964663914748</v>
      </c>
      <c r="N35" s="11"/>
    </row>
    <row r="36" spans="1:48" ht="30" customHeight="1" x14ac:dyDescent="0.25">
      <c r="A36" s="44"/>
      <c r="B36" s="142" t="s">
        <v>72</v>
      </c>
      <c r="C36" s="64"/>
      <c r="D36" s="64"/>
      <c r="E36" s="45"/>
      <c r="F36" s="77" t="s">
        <v>48</v>
      </c>
      <c r="G36" s="45"/>
      <c r="H36" s="13"/>
      <c r="I36" s="140" t="s">
        <v>73</v>
      </c>
      <c r="J36" s="65"/>
      <c r="K36" s="65"/>
      <c r="L36" s="10"/>
      <c r="M36" s="78" t="s">
        <v>48</v>
      </c>
      <c r="N36" s="11"/>
      <c r="AS36" s="146" t="s">
        <v>78</v>
      </c>
      <c r="AT36" s="146"/>
      <c r="AU36" s="146"/>
      <c r="AV36" s="146"/>
    </row>
    <row r="37" spans="1:48" ht="30" customHeight="1" x14ac:dyDescent="0.2">
      <c r="A37" s="44"/>
      <c r="B37" s="57"/>
      <c r="C37" s="90" t="s">
        <v>43</v>
      </c>
      <c r="D37" s="91" t="s">
        <v>44</v>
      </c>
      <c r="E37" s="68"/>
      <c r="F37" s="3" t="s">
        <v>20</v>
      </c>
      <c r="G37" s="45"/>
      <c r="H37" s="13"/>
      <c r="I37" s="58"/>
      <c r="J37" s="129" t="s">
        <v>62</v>
      </c>
      <c r="K37" s="91" t="s">
        <v>44</v>
      </c>
      <c r="L37" s="82"/>
      <c r="M37" s="3" t="s">
        <v>20</v>
      </c>
      <c r="N37" s="11"/>
    </row>
    <row r="38" spans="1:48" ht="30" customHeight="1" x14ac:dyDescent="0.2">
      <c r="A38" s="44"/>
      <c r="B38" s="66" t="s">
        <v>14</v>
      </c>
      <c r="C38" s="95">
        <f>IF(E25="","",E25)</f>
        <v>12.300000000000004</v>
      </c>
      <c r="D38" s="96">
        <f>IF(OR(D35="",E35=""),"",IF(ISERROR(VLOOKUP(MEDIAN(C15:C23),C15:E23,2,FALSE)),"",(10*LOG(10^(0.1*VLOOKUP(MEDIAN(C15:C23),C15:E23,2,FALSE))-10^(0.1*E35))-10*LOG(10^(0.1*MEDIAN(C15:C23))-10^(0.1*D35)))))</f>
        <v>12.505391285850273</v>
      </c>
      <c r="E38" s="69" t="s">
        <v>21</v>
      </c>
      <c r="F38" s="94">
        <f>IF(AND(C38="",D38=""),"",IF(D38="",IF(C38&lt;=12,0,3),IF(D38&lt;=12,0,3)))</f>
        <v>3</v>
      </c>
      <c r="G38" s="45"/>
      <c r="H38" s="13"/>
      <c r="I38" s="80" t="s">
        <v>14</v>
      </c>
      <c r="J38" s="95">
        <f>IF(L25="","",L25)</f>
        <v>6</v>
      </c>
      <c r="K38" s="96">
        <f>IF(OR(K35="",L35=""),"",IF(ISERROR(VLOOKUP(MEDIAN(J15:J23),J15:L23,2,FALSE)),"",(10*LOG(10^(0.1*VLOOKUP(MEDIAN(J15:J23),J15:L23,2,FALSE))-10^(0.1*L35))-10*LOG(10^(0.1*MEDIAN(J15:J23))-10^(0.1*K35)))))</f>
        <v>3.8742452473561535</v>
      </c>
      <c r="L38" s="83" t="s">
        <v>21</v>
      </c>
      <c r="M38" s="94">
        <f>IF(AND(J38="",K38=""),"",IF(K38="",IF(J38&lt;=12,0,3),IF(K38&lt;=12,0,3)))</f>
        <v>0</v>
      </c>
      <c r="N38" s="11"/>
    </row>
    <row r="39" spans="1:48" s="76" customFormat="1" ht="15" customHeight="1" x14ac:dyDescent="0.2">
      <c r="A39" s="70"/>
      <c r="B39" s="71"/>
      <c r="C39" s="72" t="s">
        <v>47</v>
      </c>
      <c r="D39" s="72" t="s">
        <v>46</v>
      </c>
      <c r="E39" s="72"/>
      <c r="F39" s="72" t="s">
        <v>45</v>
      </c>
      <c r="G39" s="73"/>
      <c r="H39" s="74"/>
      <c r="I39" s="79"/>
      <c r="J39" s="81" t="s">
        <v>47</v>
      </c>
      <c r="K39" s="81" t="s">
        <v>46</v>
      </c>
      <c r="L39" s="81"/>
      <c r="M39" s="81" t="s">
        <v>45</v>
      </c>
      <c r="N39" s="75"/>
    </row>
    <row r="40" spans="1:48" ht="30" customHeight="1" x14ac:dyDescent="0.2">
      <c r="A40" s="44"/>
      <c r="B40" s="137" t="s">
        <v>74</v>
      </c>
      <c r="C40" s="45"/>
      <c r="D40" s="45"/>
      <c r="E40" s="45"/>
      <c r="F40" s="45"/>
      <c r="G40" s="45"/>
      <c r="H40" s="13"/>
      <c r="I40" s="138" t="str">
        <f>B40</f>
        <v>D) Livello sonoro di valutazione:</v>
      </c>
      <c r="J40" s="10"/>
      <c r="K40" s="10"/>
      <c r="L40" s="10"/>
      <c r="M40" s="10"/>
      <c r="N40" s="11"/>
    </row>
    <row r="41" spans="1:48" ht="30" customHeight="1" x14ac:dyDescent="0.2">
      <c r="A41" s="44"/>
      <c r="B41" s="86" t="s">
        <v>9</v>
      </c>
      <c r="C41" s="85" t="s">
        <v>11</v>
      </c>
      <c r="D41" s="85" t="s">
        <v>12</v>
      </c>
      <c r="E41" s="84" t="s">
        <v>23</v>
      </c>
      <c r="F41" s="67" t="s">
        <v>13</v>
      </c>
      <c r="G41" s="45"/>
      <c r="H41" s="13"/>
      <c r="I41" s="86" t="s">
        <v>9</v>
      </c>
      <c r="J41" s="85" t="s">
        <v>11</v>
      </c>
      <c r="K41" s="85" t="s">
        <v>12</v>
      </c>
      <c r="L41" s="84" t="s">
        <v>23</v>
      </c>
      <c r="M41" s="67" t="s">
        <v>13</v>
      </c>
      <c r="N41" s="11"/>
    </row>
    <row r="42" spans="1:48" ht="30" customHeight="1" x14ac:dyDescent="0.2">
      <c r="A42" s="44"/>
      <c r="B42" s="97">
        <f>IF(COUNT(C15:C23)=0,"",MEDIAN(C15:C23))</f>
        <v>37.799999999999997</v>
      </c>
      <c r="C42" s="98">
        <f>IF(F35&lt;&gt;"",F35,IF(ISERROR(VLOOKUP("x",B29:F32,5,FALSE)),"",VLOOKUP("x",B29:F32,5,FALSE)))</f>
        <v>-1.2232400123321909</v>
      </c>
      <c r="D42" s="98">
        <f>IF(F38="","",F38)</f>
        <v>3</v>
      </c>
      <c r="E42" s="87">
        <v>2</v>
      </c>
      <c r="F42" s="93">
        <f>IF(B42="","",SUM(B42:E42))</f>
        <v>41.576759987667806</v>
      </c>
      <c r="G42" s="47"/>
      <c r="H42" s="14"/>
      <c r="I42" s="97">
        <f>IF(COUNT(J15:J23)=0,"",MEDIAN(J15:J23))</f>
        <v>31.1</v>
      </c>
      <c r="J42" s="98">
        <f>IF(M35&lt;&gt;"",M35,IF(ISERROR(VLOOKUP("x",I29:M32,5,FALSE)),"",VLOOKUP("x",I29:M32,5,FALSE)))</f>
        <v>-0.89486964663914748</v>
      </c>
      <c r="K42" s="98">
        <f>IF(M38="","",M38)</f>
        <v>0</v>
      </c>
      <c r="L42" s="87">
        <v>6</v>
      </c>
      <c r="M42" s="93">
        <f>IF(I42="","",SUM(I42:L42))</f>
        <v>36.205130353360857</v>
      </c>
      <c r="N42" s="11"/>
    </row>
    <row r="43" spans="1:48" ht="15" customHeight="1" x14ac:dyDescent="0.2">
      <c r="A43" s="44"/>
      <c r="B43" s="89"/>
      <c r="C43" s="89"/>
      <c r="D43" s="89"/>
      <c r="E43" s="100"/>
      <c r="F43" s="72" t="s">
        <v>61</v>
      </c>
      <c r="G43" s="47"/>
      <c r="H43" s="14"/>
      <c r="I43" s="88"/>
      <c r="J43" s="88"/>
      <c r="K43" s="88"/>
      <c r="L43" s="101"/>
      <c r="M43" s="81" t="s">
        <v>61</v>
      </c>
      <c r="N43" s="11"/>
    </row>
    <row r="44" spans="1:48" ht="30" customHeight="1" x14ac:dyDescent="0.2">
      <c r="A44" s="44"/>
      <c r="B44" s="137" t="s">
        <v>89</v>
      </c>
      <c r="C44" s="45"/>
      <c r="D44" s="147" t="str">
        <f>IF(F10="","",IF(YEAR(Bewilligungsdatum)&lt;1985,"Impianti esistenti","Impianti nuovi"))</f>
        <v>Impianti nuovi</v>
      </c>
      <c r="E44" s="147"/>
      <c r="F44" s="147"/>
      <c r="G44" s="45"/>
      <c r="H44" s="13"/>
      <c r="I44" s="138" t="str">
        <f>B44</f>
        <v>E) Valori di riferimento rispettati per</v>
      </c>
      <c r="J44" s="10"/>
      <c r="K44" s="148" t="str">
        <f>IF(F10="","",IF(YEAR(Bewilligungsdatum)&lt;1985,"Impianti esistenti","Impianti nuovi"))</f>
        <v>Impianti nuovi</v>
      </c>
      <c r="L44" s="148"/>
      <c r="M44" s="148"/>
      <c r="N44" s="11"/>
    </row>
    <row r="45" spans="1:48" ht="30" customHeight="1" x14ac:dyDescent="0.2">
      <c r="A45" s="44"/>
      <c r="B45" s="9" t="s">
        <v>10</v>
      </c>
      <c r="C45" s="53" t="s">
        <v>55</v>
      </c>
      <c r="D45" s="8" t="str">
        <f>IF(OR(ES="",D44=""),"Giorno",IF(D44="Neuanlage",CONCATENATE("Giorno:              ",VLOOKUP(ES,$P$16:$V$19,2)," dB"),CONCATENATE("Giorno:              ",VLOOKUP(ES,$P$16:$V$19,5)," dB")))</f>
        <v>Giorno:              55 dB</v>
      </c>
      <c r="E45" s="8" t="str">
        <f>IF(OR(ES="",D44=""),"Sera",IF(D44="Neuanlage",CONCATENATE("Sera:              ",VLOOKUP(ES,$P$16:$V$19,3)," dB"),CONCATENATE("Sera:              ",VLOOKUP(ES,$P$16:$V$19,6)," dB")))</f>
        <v>Sera:              50 dB</v>
      </c>
      <c r="F45" s="8" t="str">
        <f>IF(OR(ES="",D44=""),"Notte",IF(D44="Impianti nuovi",CONCATENATE("Notte:              ",VLOOKUP(ES,$P$16:$V$19,4)," dB"),CONCATENATE("Nacht:              ",VLOOKUP(ES,$P$16:$V$19,7)," dB")))</f>
        <v>Notte:              40 dB</v>
      </c>
      <c r="G45" s="46"/>
      <c r="H45" s="12"/>
      <c r="I45" s="9" t="s">
        <v>10</v>
      </c>
      <c r="J45" s="53" t="s">
        <v>55</v>
      </c>
      <c r="K45" s="8" t="str">
        <f>IF(OR(ES="",K44=""),"Giorno",IF(K44="Impianti nuovi",CONCATENATE("Giorno:              ",VLOOKUP(ES,$P$6:$V$9,2)," dB"),CONCATENATE("Giorno:              ",VLOOKUP(ES,$P$6:$V$9,5)," dB")))</f>
        <v>Giorno:              40 dB</v>
      </c>
      <c r="L45" s="8" t="str">
        <f>IF(OR(ES="",K44=""),"Sera",IF(K44="Impianti nuovi",CONCATENATE("Sera:              ",VLOOKUP(ES,$P$6:$V$9,3)," dB"),CONCATENATE("Sera:              ",VLOOKUP(ES,$P$6:$V$9,6)," dB")))</f>
        <v>Sera:              35 dB</v>
      </c>
      <c r="M45" s="8" t="str">
        <f>IF(OR(ES="",K44=""),"Notte",IF(K44="Impianti nuovi",CONCATENATE("Notte:              ",VLOOKUP(ES,$P$6:$V$9,4)," dB"),CONCATENATE("Notte:              ",VLOOKUP(ES,$P$6:$V$9,7)," dB")))</f>
        <v>Notte:              30 dB</v>
      </c>
      <c r="N45" s="11"/>
    </row>
    <row r="46" spans="1:48" ht="30" customHeight="1" x14ac:dyDescent="0.2">
      <c r="A46" s="44"/>
      <c r="B46" s="93">
        <f>IF(F42="","",F42)</f>
        <v>41.576759987667806</v>
      </c>
      <c r="C46" s="99" t="str">
        <f>IF(ES="","",ES)</f>
        <v>III</v>
      </c>
      <c r="D46" s="144" t="str">
        <f>IF(OR($B46="",D44=""),"",IF(D44="Impianti nuovi",IF(ROUND($B46,1)&gt;VLOOKUP(ES,$P$16:$V$19,2,FALSE),"No","Si"),IF(ROUND($B46,1)&gt;VLOOKUP(ES,$P$16:$V$19,5,FALSE),"Nein","Ja")))</f>
        <v>Si</v>
      </c>
      <c r="E46" s="144" t="str">
        <f>IF(OR($B46="",D44=""),"",IF($D$44="Impianti nuovi",IF(ROUND($B46,1)&gt;VLOOKUP(ES,$P$16:$V$19,3,FALSE),"No","Si"),IF(ROUND($B46,1)&gt;VLOOKUP(ES,$P$16:$V$19,6,FALSE),"Nein","Ja")))</f>
        <v>Si</v>
      </c>
      <c r="F46" s="145" t="str">
        <f>IF(OR($B46="",D44=""),"",IF($D$44="Impianti nuovi",IF(ROUND($B46,1)&gt;VLOOKUP(ES,$P$16:$V$19,4,FALSE),"No","Si"),IF(ROUND($B46,1)&gt;VLOOKUP(ES,$P$16:$V$19,7,FALSE),"Nein","Ja")))</f>
        <v>No</v>
      </c>
      <c r="G46" s="46"/>
      <c r="H46" s="12"/>
      <c r="I46" s="93">
        <f>IF(M42="","",M42)</f>
        <v>36.205130353360857</v>
      </c>
      <c r="J46" s="99" t="str">
        <f>IF(ES="","",ES)</f>
        <v>III</v>
      </c>
      <c r="K46" s="144" t="str">
        <f>IF(OR($I46="",K44=""),"",IF($K$44="Impianti nuovi",IF(ROUND($I46,1)&gt;VLOOKUP(ES,$P$6:$V$9,2,FALSE),"No","Si"),IF(ROUND($B46,1)&gt;VLOOKUP(ES,$P$6:$V$9,5,FALSE),"Nein","Ja")))</f>
        <v>Si</v>
      </c>
      <c r="L46" s="145" t="str">
        <f>IF(OR($I46="",K44=""),"",IF($K$44="Impianti nuovi",IF(ROUND($I46,1)&gt;VLOOKUP(ES,$P$6:$V$9,3,FALSE),"No","Si"),IF(ROUND($I46,1)&gt;VLOOKUP(ES,$P$6:$V$9,6,FALSE),"Nein","Ja")))</f>
        <v>No</v>
      </c>
      <c r="M46" s="145" t="str">
        <f>IF(OR($I46="",K44=""),"",IF($K$44="Impianti nuovi",IF(ROUND($I46,1)&gt;VLOOKUP(ES,$P$6:$V$9,4,FALSE),"No","Si"),IF(ROUND($I46,1)&gt;VLOOKUP(ES,$P$6:$V$9,7,FALSE),"Nein","Ja")))</f>
        <v>No</v>
      </c>
      <c r="N46" s="11"/>
    </row>
    <row r="47" spans="1:48" ht="12.95" customHeight="1" x14ac:dyDescent="0.2">
      <c r="A47" s="50"/>
      <c r="B47" s="51"/>
      <c r="C47" s="51"/>
      <c r="D47" s="51"/>
      <c r="E47" s="51"/>
      <c r="F47" s="51"/>
      <c r="G47" s="51"/>
      <c r="H47" s="18"/>
      <c r="I47" s="19"/>
      <c r="J47" s="19"/>
      <c r="K47" s="19"/>
      <c r="L47" s="19"/>
      <c r="M47" s="19"/>
      <c r="N47" s="20"/>
    </row>
  </sheetData>
  <sheetProtection selectLockedCells="1"/>
  <mergeCells count="35">
    <mergeCell ref="Q4:S4"/>
    <mergeCell ref="T4:V4"/>
    <mergeCell ref="C5:F5"/>
    <mergeCell ref="A1:N1"/>
    <mergeCell ref="A2:N2"/>
    <mergeCell ref="C4:F4"/>
    <mergeCell ref="J4:K4"/>
    <mergeCell ref="P4:P5"/>
    <mergeCell ref="J6:M6"/>
    <mergeCell ref="J7:M7"/>
    <mergeCell ref="J8:M8"/>
    <mergeCell ref="C9:F9"/>
    <mergeCell ref="I9:I10"/>
    <mergeCell ref="J9:M9"/>
    <mergeCell ref="J10:M10"/>
    <mergeCell ref="A12:G12"/>
    <mergeCell ref="H12:N12"/>
    <mergeCell ref="B13:F13"/>
    <mergeCell ref="I13:M13"/>
    <mergeCell ref="P14:P15"/>
    <mergeCell ref="AS36:AV36"/>
    <mergeCell ref="D44:F44"/>
    <mergeCell ref="K44:M44"/>
    <mergeCell ref="T14:V14"/>
    <mergeCell ref="C28:E28"/>
    <mergeCell ref="J28:L28"/>
    <mergeCell ref="C29:E29"/>
    <mergeCell ref="J29:L29"/>
    <mergeCell ref="C30:E30"/>
    <mergeCell ref="J30:L30"/>
    <mergeCell ref="Q14:S14"/>
    <mergeCell ref="C31:E31"/>
    <mergeCell ref="J31:L31"/>
    <mergeCell ref="C32:E32"/>
    <mergeCell ref="J32:L32"/>
  </mergeCells>
  <conditionalFormatting sqref="D46:F46">
    <cfRule type="expression" dxfId="14" priority="11">
      <formula>D46="Nein"</formula>
    </cfRule>
    <cfRule type="expression" dxfId="13" priority="12">
      <formula>D46="Ja"</formula>
    </cfRule>
  </conditionalFormatting>
  <conditionalFormatting sqref="K46:M46">
    <cfRule type="expression" dxfId="12" priority="9">
      <formula>K46="Nein"</formula>
    </cfRule>
    <cfRule type="expression" dxfId="11" priority="10">
      <formula>K46="Ja"</formula>
    </cfRule>
  </conditionalFormatting>
  <conditionalFormatting sqref="B29:F32">
    <cfRule type="expression" dxfId="10" priority="8">
      <formula>$B29="x"</formula>
    </cfRule>
  </conditionalFormatting>
  <conditionalFormatting sqref="E15:F23">
    <cfRule type="expression" dxfId="9" priority="13">
      <formula>$C15=MEDIAN($C$15:$C$23)</formula>
    </cfRule>
  </conditionalFormatting>
  <conditionalFormatting sqref="M15:M23">
    <cfRule type="expression" dxfId="8" priority="14">
      <formula>$J15=MEDIAN($J$15:$J$23)</formula>
    </cfRule>
  </conditionalFormatting>
  <conditionalFormatting sqref="I20:L23 L15:L19">
    <cfRule type="expression" dxfId="7" priority="15">
      <formula>$J15=MEDIAN($J$15:$J$23)</formula>
    </cfRule>
  </conditionalFormatting>
  <conditionalFormatting sqref="B29:B32">
    <cfRule type="expression" dxfId="6" priority="7">
      <formula>COUNTA($B$29:$B$32)&gt;1</formula>
    </cfRule>
  </conditionalFormatting>
  <conditionalFormatting sqref="C29:F32">
    <cfRule type="expression" dxfId="5" priority="6">
      <formula>COUNTA($B$29:$B$32)&gt;1</formula>
    </cfRule>
  </conditionalFormatting>
  <conditionalFormatting sqref="I29:M32">
    <cfRule type="expression" dxfId="4" priority="5">
      <formula>$I29="x"</formula>
    </cfRule>
  </conditionalFormatting>
  <conditionalFormatting sqref="I29:I32">
    <cfRule type="expression" dxfId="3" priority="4">
      <formula>COUNTA($I$29:$I$32)&gt;1</formula>
    </cfRule>
  </conditionalFormatting>
  <conditionalFormatting sqref="J29:M32">
    <cfRule type="expression" dxfId="2" priority="3">
      <formula>COUNTA($I$29:$I$32)&gt;1</formula>
    </cfRule>
  </conditionalFormatting>
  <conditionalFormatting sqref="B15:D23">
    <cfRule type="expression" dxfId="1" priority="2">
      <formula>$C15=MEDIAN($C$15:$C$23)</formula>
    </cfRule>
  </conditionalFormatting>
  <conditionalFormatting sqref="I15:K19">
    <cfRule type="expression" dxfId="0" priority="1">
      <formula>$J15=MEDIAN($J$15:$J$23)</formula>
    </cfRule>
  </conditionalFormatting>
  <dataValidations disablePrompts="1" count="4">
    <dataValidation type="list" allowBlank="1" showInputMessage="1" showErrorMessage="1" sqref="E42 L42">
      <formula1>"0,2,4,6"</formula1>
    </dataValidation>
    <dataValidation type="list" allowBlank="1" showInputMessage="1" showErrorMessage="1" sqref="C10">
      <formula1>"S1,S1&amp;S2,S5,S1&amp;S5,S1&amp;S2&amp;S5"</formula1>
    </dataValidation>
    <dataValidation type="list" allowBlank="1" showInputMessage="1" showErrorMessage="1" sqref="F7">
      <formula1>"I,II,III,IV"</formula1>
    </dataValidation>
    <dataValidation type="list" allowBlank="1" showInputMessage="1" showErrorMessage="1" sqref="B29:B32 I29:I32">
      <formula1>"x"</formula1>
    </dataValidation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60" orientation="portrait" r:id="rId1"/>
  <headerFooter>
    <oddHeader>&amp;LCercle Bruit</oddHeader>
    <oddFooter>&amp;L&amp;F / &amp;A&amp;RSeite &amp;P von&amp;N</oddFooter>
  </headerFooter>
  <colBreaks count="1" manualBreakCount="1">
    <brk id="1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Schema di valutazione</vt:lpstr>
      <vt:lpstr>Protocollo di misurazione</vt:lpstr>
      <vt:lpstr>Protocollo di misurazione (es)</vt:lpstr>
      <vt:lpstr>'Protocollo di misurazione'!Bewilligungsdatum</vt:lpstr>
      <vt:lpstr>'Protocollo di misurazione (es)'!Bewilligungsdatum</vt:lpstr>
      <vt:lpstr>'Protocollo di misurazione'!ES</vt:lpstr>
      <vt:lpstr>'Protocollo di misurazione (es)'!ES</vt:lpstr>
      <vt:lpstr>'Protocollo di misurazione'!Uhrzeit</vt:lpstr>
      <vt:lpstr>'Protocollo di misurazione (es)'!Uhrzeit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Thomann Georg</dc:creator>
  <cp:lastModifiedBy>Zivildiensteinsatz_2 FALS</cp:lastModifiedBy>
  <cp:lastPrinted>2017-09-13T16:37:09Z</cp:lastPrinted>
  <dcterms:created xsi:type="dcterms:W3CDTF">2017-08-24T05:28:28Z</dcterms:created>
  <dcterms:modified xsi:type="dcterms:W3CDTF">2019-10-03T13:08:22Z</dcterms:modified>
</cp:coreProperties>
</file>